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Rayaneh\Desktop\تعرفه ها 1405\تعرفه ها 1405\تعرفه ها 1405\"/>
    </mc:Choice>
  </mc:AlternateContent>
  <bookViews>
    <workbookView xWindow="0" yWindow="0" windowWidth="21600" windowHeight="9030"/>
  </bookViews>
  <sheets>
    <sheet name="دولتی" sheetId="1" r:id="rId1"/>
    <sheet name="غیر دولتی و خیریه" sheetId="4" r:id="rId2"/>
    <sheet name="خصوصی" sheetId="3" r:id="rId3"/>
    <sheet name="نرخ " sheetId="2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3" l="1"/>
  <c r="R4" i="3"/>
  <c r="R5" i="3"/>
  <c r="R6" i="3"/>
  <c r="R7" i="3"/>
  <c r="R8" i="3"/>
  <c r="R9" i="3"/>
  <c r="R10" i="3"/>
  <c r="R11" i="3"/>
  <c r="R12" i="3"/>
  <c r="R3" i="3"/>
  <c r="Q4" i="3"/>
  <c r="Q5" i="3"/>
  <c r="Q6" i="3"/>
  <c r="Q7" i="3"/>
  <c r="Q8" i="3"/>
  <c r="Q9" i="3"/>
  <c r="Q10" i="3"/>
  <c r="P4" i="3"/>
  <c r="P5" i="3"/>
  <c r="P6" i="3"/>
  <c r="P7" i="3"/>
  <c r="P8" i="3"/>
  <c r="P9" i="3"/>
  <c r="P10" i="3"/>
  <c r="P11" i="3"/>
  <c r="P12" i="3"/>
  <c r="P13" i="3"/>
  <c r="P3" i="3"/>
  <c r="O4" i="3"/>
  <c r="O5" i="3"/>
  <c r="O6" i="3"/>
  <c r="O7" i="3"/>
  <c r="O8" i="3"/>
  <c r="O9" i="3"/>
  <c r="O10" i="3"/>
  <c r="O11" i="3"/>
  <c r="O12" i="3"/>
  <c r="O13" i="3"/>
  <c r="N4" i="3"/>
  <c r="N5" i="3"/>
  <c r="N6" i="3"/>
  <c r="N7" i="3"/>
  <c r="N8" i="3"/>
  <c r="N9" i="3"/>
  <c r="N3" i="3"/>
  <c r="M11" i="3"/>
  <c r="M12" i="3"/>
  <c r="M13" i="3"/>
  <c r="M4" i="3"/>
  <c r="M5" i="3"/>
  <c r="M6" i="3"/>
  <c r="M7" i="3"/>
  <c r="M8" i="3"/>
  <c r="M3" i="3"/>
  <c r="L10" i="3"/>
  <c r="L11" i="3"/>
  <c r="L12" i="3"/>
  <c r="L13" i="3"/>
  <c r="L4" i="3"/>
  <c r="L5" i="3"/>
  <c r="L6" i="3"/>
  <c r="L7" i="3"/>
  <c r="K4" i="3"/>
  <c r="K5" i="3"/>
  <c r="K6" i="3"/>
  <c r="K7" i="3"/>
  <c r="K8" i="3"/>
  <c r="K9" i="3"/>
  <c r="K10" i="3"/>
  <c r="K11" i="3"/>
  <c r="K12" i="3"/>
  <c r="K13" i="3"/>
  <c r="J9" i="3"/>
  <c r="J10" i="3"/>
  <c r="J11" i="3"/>
  <c r="J12" i="3"/>
  <c r="J13" i="3"/>
  <c r="J4" i="3"/>
  <c r="J5" i="3"/>
  <c r="J6" i="3"/>
  <c r="J3" i="3"/>
  <c r="I8" i="3"/>
  <c r="I9" i="3"/>
  <c r="I10" i="3"/>
  <c r="I11" i="3"/>
  <c r="I12" i="3"/>
  <c r="I13" i="3"/>
  <c r="I7" i="3"/>
  <c r="I4" i="3"/>
  <c r="I5" i="3"/>
  <c r="I3" i="3"/>
  <c r="H7" i="3"/>
  <c r="H8" i="3"/>
  <c r="H9" i="3"/>
  <c r="H10" i="3"/>
  <c r="H11" i="3"/>
  <c r="H12" i="3"/>
  <c r="H13" i="3"/>
  <c r="H4" i="3"/>
  <c r="G4" i="3"/>
  <c r="G5" i="3"/>
  <c r="G6" i="3"/>
  <c r="G7" i="3"/>
  <c r="G8" i="3"/>
  <c r="G9" i="3"/>
  <c r="G10" i="3"/>
  <c r="G11" i="3"/>
  <c r="G12" i="3"/>
  <c r="G13" i="3"/>
  <c r="F6" i="3"/>
  <c r="F7" i="3"/>
  <c r="F8" i="3"/>
  <c r="F9" i="3"/>
  <c r="F10" i="3"/>
  <c r="F11" i="3"/>
  <c r="F12" i="3"/>
  <c r="F13" i="3"/>
  <c r="E5" i="3"/>
  <c r="E6" i="3"/>
  <c r="E7" i="3"/>
  <c r="E8" i="3"/>
  <c r="E9" i="3"/>
  <c r="E10" i="3"/>
  <c r="E11" i="3"/>
  <c r="E12" i="3"/>
  <c r="E13" i="3"/>
  <c r="D4" i="3"/>
  <c r="D5" i="3"/>
  <c r="D6" i="3"/>
  <c r="D7" i="3"/>
  <c r="D8" i="3"/>
  <c r="D9" i="3"/>
  <c r="D10" i="3"/>
  <c r="D11" i="3"/>
  <c r="D12" i="3"/>
  <c r="D13" i="3"/>
  <c r="C4" i="3"/>
  <c r="C5" i="3"/>
  <c r="C6" i="3"/>
  <c r="C7" i="3"/>
  <c r="C8" i="3"/>
  <c r="C9" i="3"/>
  <c r="C10" i="3"/>
  <c r="C11" i="3"/>
  <c r="C12" i="3"/>
  <c r="C13" i="3"/>
  <c r="B4" i="3"/>
  <c r="B5" i="3"/>
  <c r="B6" i="3"/>
  <c r="B7" i="3"/>
  <c r="B8" i="3"/>
  <c r="B9" i="3"/>
  <c r="B10" i="3"/>
  <c r="B11" i="3"/>
  <c r="R19" i="3"/>
  <c r="R20" i="3"/>
  <c r="R21" i="3"/>
  <c r="R22" i="3"/>
  <c r="R23" i="3"/>
  <c r="R24" i="3"/>
  <c r="R25" i="3"/>
  <c r="R26" i="3"/>
  <c r="R27" i="3"/>
  <c r="Q28" i="3"/>
  <c r="O19" i="4"/>
  <c r="O20" i="4"/>
  <c r="O21" i="4"/>
  <c r="O22" i="4"/>
  <c r="O23" i="4"/>
  <c r="O24" i="4"/>
  <c r="O25" i="4"/>
  <c r="O26" i="4"/>
  <c r="O27" i="4"/>
  <c r="O28" i="4"/>
  <c r="P19" i="4"/>
  <c r="P20" i="4"/>
  <c r="P21" i="4"/>
  <c r="P22" i="4"/>
  <c r="P23" i="4"/>
  <c r="P24" i="4"/>
  <c r="P25" i="4"/>
  <c r="P26" i="4"/>
  <c r="P27" i="4"/>
  <c r="P28" i="4"/>
  <c r="R19" i="4"/>
  <c r="R20" i="4"/>
  <c r="R21" i="4"/>
  <c r="R22" i="4"/>
  <c r="R23" i="4"/>
  <c r="R24" i="4"/>
  <c r="R25" i="4"/>
  <c r="R26" i="4"/>
  <c r="R27" i="4"/>
  <c r="Q19" i="4"/>
  <c r="Q20" i="4"/>
  <c r="Q21" i="4"/>
  <c r="Q22" i="4"/>
  <c r="Q23" i="4"/>
  <c r="Q24" i="4"/>
  <c r="Q25" i="4"/>
  <c r="N27" i="4"/>
  <c r="N28" i="4"/>
  <c r="N19" i="4"/>
  <c r="N20" i="4"/>
  <c r="N21" i="4"/>
  <c r="N22" i="4"/>
  <c r="N23" i="4"/>
  <c r="N24" i="4"/>
  <c r="N18" i="4"/>
  <c r="M26" i="4"/>
  <c r="M27" i="4"/>
  <c r="M28" i="4"/>
  <c r="M19" i="4"/>
  <c r="M20" i="4"/>
  <c r="M21" i="4"/>
  <c r="M22" i="4"/>
  <c r="M23" i="4"/>
  <c r="M18" i="4"/>
  <c r="L25" i="4"/>
  <c r="L26" i="4"/>
  <c r="L27" i="4"/>
  <c r="L28" i="4"/>
  <c r="L19" i="4"/>
  <c r="L20" i="4"/>
  <c r="L21" i="4"/>
  <c r="L22" i="4"/>
  <c r="K19" i="4"/>
  <c r="K20" i="4"/>
  <c r="K21" i="4"/>
  <c r="K22" i="4"/>
  <c r="K23" i="4"/>
  <c r="K24" i="4"/>
  <c r="K25" i="4"/>
  <c r="K26" i="4"/>
  <c r="K27" i="4"/>
  <c r="K28" i="4"/>
  <c r="J24" i="4"/>
  <c r="J25" i="4"/>
  <c r="J26" i="4"/>
  <c r="J27" i="4"/>
  <c r="J28" i="4"/>
  <c r="J19" i="4"/>
  <c r="J20" i="4"/>
  <c r="J21" i="4"/>
  <c r="I23" i="4"/>
  <c r="I24" i="4"/>
  <c r="I25" i="4"/>
  <c r="I26" i="4"/>
  <c r="I27" i="4"/>
  <c r="I28" i="4"/>
  <c r="I19" i="4"/>
  <c r="I20" i="4"/>
  <c r="H22" i="4"/>
  <c r="H23" i="4"/>
  <c r="H24" i="4"/>
  <c r="H25" i="4"/>
  <c r="H26" i="4"/>
  <c r="H27" i="4"/>
  <c r="H28" i="4"/>
  <c r="H19" i="4"/>
  <c r="G19" i="4"/>
  <c r="G20" i="4"/>
  <c r="G21" i="4"/>
  <c r="G22" i="4"/>
  <c r="G23" i="4"/>
  <c r="G24" i="4"/>
  <c r="G25" i="4"/>
  <c r="G26" i="4"/>
  <c r="G27" i="4"/>
  <c r="G28" i="4"/>
  <c r="F21" i="4"/>
  <c r="F22" i="4"/>
  <c r="F23" i="4"/>
  <c r="F24" i="4"/>
  <c r="F25" i="4"/>
  <c r="F26" i="4"/>
  <c r="F27" i="4"/>
  <c r="F28" i="4"/>
  <c r="E20" i="4"/>
  <c r="E21" i="4"/>
  <c r="E22" i="4"/>
  <c r="E23" i="4"/>
  <c r="E24" i="4"/>
  <c r="E25" i="4"/>
  <c r="E26" i="4"/>
  <c r="E27" i="4"/>
  <c r="E28" i="4"/>
  <c r="D19" i="4"/>
  <c r="D20" i="4"/>
  <c r="D21" i="4"/>
  <c r="D22" i="4"/>
  <c r="D23" i="4"/>
  <c r="D24" i="4"/>
  <c r="D25" i="4"/>
  <c r="D26" i="4"/>
  <c r="D27" i="4"/>
  <c r="D28" i="4"/>
  <c r="C19" i="4"/>
  <c r="C20" i="4"/>
  <c r="C21" i="4"/>
  <c r="C22" i="4"/>
  <c r="C23" i="4"/>
  <c r="C24" i="4"/>
  <c r="C25" i="4"/>
  <c r="C26" i="4"/>
  <c r="C27" i="4"/>
  <c r="C28" i="4"/>
  <c r="B19" i="4"/>
  <c r="B20" i="4"/>
  <c r="B21" i="4"/>
  <c r="B22" i="4"/>
  <c r="B23" i="4"/>
  <c r="B24" i="4"/>
  <c r="B25" i="4"/>
  <c r="B26" i="4"/>
  <c r="R4" i="4"/>
  <c r="R5" i="4"/>
  <c r="R6" i="4"/>
  <c r="R7" i="4"/>
  <c r="R8" i="4"/>
  <c r="R9" i="4"/>
  <c r="R10" i="4"/>
  <c r="R11" i="4"/>
  <c r="R12" i="4"/>
  <c r="R3" i="4"/>
  <c r="Q13" i="4"/>
  <c r="Q4" i="4"/>
  <c r="Q5" i="4"/>
  <c r="Q6" i="4"/>
  <c r="Q7" i="4"/>
  <c r="Q8" i="4"/>
  <c r="Q9" i="4"/>
  <c r="Q10" i="4"/>
  <c r="P4" i="4"/>
  <c r="P5" i="4"/>
  <c r="P6" i="4"/>
  <c r="P7" i="4"/>
  <c r="P8" i="4"/>
  <c r="P9" i="4"/>
  <c r="P10" i="4"/>
  <c r="P11" i="4"/>
  <c r="P12" i="4"/>
  <c r="P13" i="4"/>
  <c r="P3" i="4"/>
  <c r="O4" i="4"/>
  <c r="O5" i="4"/>
  <c r="O6" i="4"/>
  <c r="O7" i="4"/>
  <c r="O8" i="4"/>
  <c r="O9" i="4"/>
  <c r="O10" i="4"/>
  <c r="O11" i="4"/>
  <c r="O12" i="4"/>
  <c r="O13" i="4"/>
  <c r="N12" i="4"/>
  <c r="N13" i="4"/>
  <c r="N11" i="4"/>
  <c r="N4" i="4"/>
  <c r="N5" i="4"/>
  <c r="N6" i="4"/>
  <c r="N7" i="4"/>
  <c r="N8" i="4"/>
  <c r="N9" i="4"/>
  <c r="M11" i="4"/>
  <c r="M12" i="4"/>
  <c r="M13" i="4"/>
  <c r="M4" i="4"/>
  <c r="M5" i="4"/>
  <c r="M6" i="4"/>
  <c r="M7" i="4"/>
  <c r="M8" i="4"/>
  <c r="L10" i="4"/>
  <c r="L11" i="4"/>
  <c r="L12" i="4"/>
  <c r="L13" i="4"/>
  <c r="L4" i="4"/>
  <c r="L5" i="4"/>
  <c r="L6" i="4"/>
  <c r="L7" i="4"/>
  <c r="K4" i="4"/>
  <c r="K5" i="4"/>
  <c r="K6" i="4"/>
  <c r="K7" i="4"/>
  <c r="K8" i="4"/>
  <c r="K9" i="4"/>
  <c r="K10" i="4"/>
  <c r="K11" i="4"/>
  <c r="K12" i="4"/>
  <c r="K13" i="4"/>
  <c r="J9" i="4"/>
  <c r="J10" i="4"/>
  <c r="J11" i="4"/>
  <c r="J12" i="4"/>
  <c r="J13" i="4"/>
  <c r="J4" i="4"/>
  <c r="J5" i="4"/>
  <c r="J6" i="4"/>
  <c r="J3" i="4"/>
  <c r="I8" i="4"/>
  <c r="I9" i="4"/>
  <c r="I10" i="4"/>
  <c r="I11" i="4"/>
  <c r="I12" i="4"/>
  <c r="I13" i="4"/>
  <c r="I4" i="4"/>
  <c r="I5" i="4"/>
  <c r="H7" i="4"/>
  <c r="H8" i="4"/>
  <c r="H9" i="4"/>
  <c r="H10" i="4"/>
  <c r="H11" i="4"/>
  <c r="H12" i="4"/>
  <c r="H13" i="4"/>
  <c r="H4" i="4"/>
  <c r="G4" i="4"/>
  <c r="G5" i="4"/>
  <c r="G6" i="4"/>
  <c r="G7" i="4"/>
  <c r="G8" i="4"/>
  <c r="G9" i="4"/>
  <c r="G10" i="4"/>
  <c r="G11" i="4"/>
  <c r="G12" i="4"/>
  <c r="G13" i="4"/>
  <c r="F6" i="4"/>
  <c r="F7" i="4"/>
  <c r="F8" i="4"/>
  <c r="F9" i="4"/>
  <c r="F10" i="4"/>
  <c r="F11" i="4"/>
  <c r="F12" i="4"/>
  <c r="F13" i="4"/>
  <c r="F3" i="4"/>
  <c r="E6" i="4"/>
  <c r="E7" i="4"/>
  <c r="E8" i="4"/>
  <c r="E9" i="4"/>
  <c r="E10" i="4"/>
  <c r="E11" i="4"/>
  <c r="E12" i="4"/>
  <c r="E13" i="4"/>
  <c r="E5" i="4"/>
  <c r="D4" i="4"/>
  <c r="D5" i="4"/>
  <c r="D6" i="4"/>
  <c r="D7" i="4"/>
  <c r="D8" i="4"/>
  <c r="D9" i="4"/>
  <c r="D10" i="4"/>
  <c r="D11" i="4"/>
  <c r="D12" i="4"/>
  <c r="D13" i="4"/>
  <c r="C4" i="4"/>
  <c r="C5" i="4"/>
  <c r="C6" i="4"/>
  <c r="C7" i="4"/>
  <c r="C8" i="4"/>
  <c r="C9" i="4"/>
  <c r="C10" i="4"/>
  <c r="C11" i="4"/>
  <c r="C12" i="4"/>
  <c r="C13" i="4"/>
  <c r="B4" i="4"/>
  <c r="B5" i="4"/>
  <c r="B6" i="4"/>
  <c r="B7" i="4"/>
  <c r="B8" i="4"/>
  <c r="B9" i="4"/>
  <c r="B10" i="4"/>
  <c r="B11" i="4"/>
  <c r="R19" i="1"/>
  <c r="R20" i="1"/>
  <c r="R21" i="1"/>
  <c r="R22" i="1"/>
  <c r="R23" i="1"/>
  <c r="R24" i="1"/>
  <c r="R25" i="1"/>
  <c r="R26" i="1"/>
  <c r="R27" i="1"/>
  <c r="Q28" i="1"/>
  <c r="Q19" i="1"/>
  <c r="Q20" i="1"/>
  <c r="Q21" i="1"/>
  <c r="Q22" i="1"/>
  <c r="Q23" i="1"/>
  <c r="Q24" i="1"/>
  <c r="Q25" i="1"/>
  <c r="P19" i="1"/>
  <c r="P20" i="1"/>
  <c r="P21" i="1"/>
  <c r="P22" i="1"/>
  <c r="P23" i="1"/>
  <c r="P24" i="1"/>
  <c r="P25" i="1"/>
  <c r="P26" i="1"/>
  <c r="P27" i="1"/>
  <c r="P28" i="1"/>
  <c r="O19" i="1"/>
  <c r="O20" i="1"/>
  <c r="O21" i="1"/>
  <c r="O22" i="1"/>
  <c r="O23" i="1"/>
  <c r="O24" i="1"/>
  <c r="O25" i="1"/>
  <c r="O26" i="1"/>
  <c r="O27" i="1"/>
  <c r="O28" i="1"/>
  <c r="N27" i="1"/>
  <c r="N28" i="1"/>
  <c r="N19" i="1"/>
  <c r="N20" i="1"/>
  <c r="N21" i="1"/>
  <c r="N22" i="1"/>
  <c r="N23" i="1"/>
  <c r="N24" i="1"/>
  <c r="M26" i="1"/>
  <c r="M27" i="1"/>
  <c r="M28" i="1"/>
  <c r="M19" i="1"/>
  <c r="M20" i="1"/>
  <c r="M21" i="1"/>
  <c r="M22" i="1"/>
  <c r="M23" i="1"/>
  <c r="L25" i="1"/>
  <c r="L26" i="1"/>
  <c r="L27" i="1"/>
  <c r="L28" i="1"/>
  <c r="L19" i="1"/>
  <c r="L20" i="1"/>
  <c r="L21" i="1"/>
  <c r="L22" i="1"/>
  <c r="K19" i="1"/>
  <c r="K20" i="1"/>
  <c r="K21" i="1"/>
  <c r="K22" i="1"/>
  <c r="K23" i="1"/>
  <c r="K24" i="1"/>
  <c r="K25" i="1"/>
  <c r="K26" i="1"/>
  <c r="K27" i="1"/>
  <c r="K28" i="1"/>
  <c r="J24" i="1"/>
  <c r="J25" i="1"/>
  <c r="J26" i="1"/>
  <c r="J27" i="1"/>
  <c r="J28" i="1"/>
  <c r="J19" i="1"/>
  <c r="J20" i="1"/>
  <c r="J21" i="1"/>
  <c r="I23" i="1"/>
  <c r="I24" i="1"/>
  <c r="I25" i="1"/>
  <c r="I26" i="1"/>
  <c r="I27" i="1"/>
  <c r="I28" i="1"/>
  <c r="I19" i="1"/>
  <c r="I20" i="1"/>
  <c r="H22" i="1"/>
  <c r="H23" i="1"/>
  <c r="H24" i="1"/>
  <c r="H25" i="1"/>
  <c r="H26" i="1"/>
  <c r="H27" i="1"/>
  <c r="H28" i="1"/>
  <c r="H19" i="1"/>
  <c r="G19" i="1"/>
  <c r="G20" i="1"/>
  <c r="G21" i="1"/>
  <c r="G22" i="1"/>
  <c r="G23" i="1"/>
  <c r="G24" i="1"/>
  <c r="G25" i="1"/>
  <c r="G26" i="1"/>
  <c r="G27" i="1"/>
  <c r="G28" i="1"/>
  <c r="F21" i="1"/>
  <c r="F22" i="1"/>
  <c r="F23" i="1"/>
  <c r="F24" i="1"/>
  <c r="F25" i="1"/>
  <c r="F26" i="1"/>
  <c r="F27" i="1"/>
  <c r="F28" i="1"/>
  <c r="E20" i="1"/>
  <c r="E21" i="1"/>
  <c r="E22" i="1"/>
  <c r="E23" i="1"/>
  <c r="E24" i="1"/>
  <c r="E25" i="1"/>
  <c r="E26" i="1"/>
  <c r="E27" i="1"/>
  <c r="E28" i="1"/>
  <c r="D19" i="1"/>
  <c r="D20" i="1"/>
  <c r="D21" i="1"/>
  <c r="D22" i="1"/>
  <c r="D23" i="1"/>
  <c r="D24" i="1"/>
  <c r="D25" i="1"/>
  <c r="D26" i="1"/>
  <c r="D27" i="1"/>
  <c r="D28" i="1"/>
  <c r="C19" i="1"/>
  <c r="C20" i="1"/>
  <c r="C21" i="1"/>
  <c r="C22" i="1"/>
  <c r="C23" i="1"/>
  <c r="C24" i="1"/>
  <c r="C25" i="1"/>
  <c r="C26" i="1"/>
  <c r="C27" i="1"/>
  <c r="C28" i="1"/>
  <c r="B19" i="1"/>
  <c r="B20" i="1"/>
  <c r="B21" i="1"/>
  <c r="B22" i="1"/>
  <c r="B23" i="1"/>
  <c r="B24" i="1"/>
  <c r="B25" i="1"/>
  <c r="B26" i="1"/>
  <c r="R4" i="1"/>
  <c r="R5" i="1"/>
  <c r="R6" i="1"/>
  <c r="R7" i="1"/>
  <c r="R8" i="1"/>
  <c r="R9" i="1"/>
  <c r="R10" i="1"/>
  <c r="R11" i="1"/>
  <c r="R12" i="1"/>
  <c r="R3" i="1"/>
  <c r="Q13" i="1"/>
  <c r="Q4" i="1"/>
  <c r="Q5" i="1"/>
  <c r="Q6" i="1"/>
  <c r="Q7" i="1"/>
  <c r="Q8" i="1"/>
  <c r="Q9" i="1"/>
  <c r="Q10" i="1"/>
  <c r="P4" i="1"/>
  <c r="P5" i="1"/>
  <c r="P6" i="1"/>
  <c r="P7" i="1"/>
  <c r="P8" i="1"/>
  <c r="P9" i="1"/>
  <c r="P10" i="1"/>
  <c r="P11" i="1"/>
  <c r="P12" i="1"/>
  <c r="P13" i="1"/>
  <c r="P3" i="1"/>
  <c r="O4" i="1"/>
  <c r="O5" i="1"/>
  <c r="O6" i="1"/>
  <c r="O7" i="1"/>
  <c r="O8" i="1"/>
  <c r="O9" i="1"/>
  <c r="O10" i="1"/>
  <c r="O11" i="1"/>
  <c r="O12" i="1"/>
  <c r="O13" i="1"/>
  <c r="N12" i="1"/>
  <c r="N13" i="1"/>
  <c r="N4" i="1"/>
  <c r="N5" i="1"/>
  <c r="N6" i="1"/>
  <c r="N7" i="1"/>
  <c r="N8" i="1"/>
  <c r="N9" i="1"/>
  <c r="M11" i="1"/>
  <c r="M12" i="1"/>
  <c r="M13" i="1"/>
  <c r="M4" i="1"/>
  <c r="M5" i="1"/>
  <c r="M6" i="1"/>
  <c r="M7" i="1"/>
  <c r="M8" i="1"/>
  <c r="L10" i="1"/>
  <c r="L11" i="1"/>
  <c r="L12" i="1"/>
  <c r="L13" i="1"/>
  <c r="L4" i="1"/>
  <c r="L5" i="1"/>
  <c r="L6" i="1"/>
  <c r="L7" i="1"/>
  <c r="K4" i="1"/>
  <c r="K5" i="1"/>
  <c r="K6" i="1"/>
  <c r="K7" i="1"/>
  <c r="K8" i="1"/>
  <c r="K9" i="1"/>
  <c r="K10" i="1"/>
  <c r="K11" i="1"/>
  <c r="K12" i="1"/>
  <c r="K13" i="1"/>
  <c r="J9" i="1"/>
  <c r="J10" i="1"/>
  <c r="J11" i="1"/>
  <c r="J12" i="1"/>
  <c r="J13" i="1"/>
  <c r="J4" i="1"/>
  <c r="J5" i="1"/>
  <c r="J6" i="1"/>
  <c r="I8" i="1"/>
  <c r="I9" i="1"/>
  <c r="I10" i="1"/>
  <c r="I11" i="1"/>
  <c r="I12" i="1"/>
  <c r="I13" i="1"/>
  <c r="I4" i="1"/>
  <c r="I5" i="1"/>
  <c r="I7" i="1"/>
  <c r="H7" i="1"/>
  <c r="H8" i="1"/>
  <c r="H9" i="1"/>
  <c r="H10" i="1"/>
  <c r="H11" i="1"/>
  <c r="H12" i="1"/>
  <c r="H13" i="1"/>
  <c r="H4" i="1"/>
  <c r="G4" i="1"/>
  <c r="G5" i="1"/>
  <c r="G6" i="1"/>
  <c r="G7" i="1"/>
  <c r="G8" i="1"/>
  <c r="G9" i="1"/>
  <c r="G10" i="1"/>
  <c r="G11" i="1"/>
  <c r="G12" i="1"/>
  <c r="G13" i="1"/>
  <c r="F6" i="1"/>
  <c r="F7" i="1"/>
  <c r="F8" i="1"/>
  <c r="F9" i="1"/>
  <c r="F10" i="1"/>
  <c r="F11" i="1"/>
  <c r="F12" i="1"/>
  <c r="F13" i="1"/>
  <c r="E5" i="1"/>
  <c r="E6" i="1"/>
  <c r="E7" i="1"/>
  <c r="E8" i="1"/>
  <c r="E9" i="1"/>
  <c r="E10" i="1"/>
  <c r="E11" i="1"/>
  <c r="E12" i="1"/>
  <c r="E13" i="1"/>
  <c r="B4" i="1"/>
  <c r="B5" i="1"/>
  <c r="B6" i="1"/>
  <c r="B7" i="1"/>
  <c r="B8" i="1"/>
  <c r="B9" i="1"/>
  <c r="B10" i="1"/>
  <c r="B11" i="1"/>
  <c r="C4" i="1"/>
  <c r="C5" i="1"/>
  <c r="C6" i="1"/>
  <c r="C7" i="1"/>
  <c r="C8" i="1"/>
  <c r="C9" i="1"/>
  <c r="C10" i="1"/>
  <c r="C11" i="1"/>
  <c r="C12" i="1"/>
  <c r="C13" i="1"/>
  <c r="D4" i="1"/>
  <c r="D5" i="1"/>
  <c r="D6" i="1"/>
  <c r="D7" i="1"/>
  <c r="D8" i="1"/>
  <c r="D9" i="1"/>
  <c r="D10" i="1"/>
  <c r="D11" i="1"/>
  <c r="D12" i="1"/>
  <c r="D13" i="1"/>
  <c r="Q27" i="3" l="1"/>
  <c r="R18" i="3"/>
  <c r="Q19" i="3"/>
  <c r="Q20" i="3"/>
  <c r="Q21" i="3"/>
  <c r="Q22" i="3"/>
  <c r="Q23" i="3"/>
  <c r="Q24" i="3"/>
  <c r="Q25" i="3"/>
  <c r="Q18" i="3"/>
  <c r="P19" i="3"/>
  <c r="P20" i="3"/>
  <c r="P21" i="3"/>
  <c r="P22" i="3"/>
  <c r="P23" i="3"/>
  <c r="P24" i="3"/>
  <c r="P25" i="3"/>
  <c r="P26" i="3"/>
  <c r="P27" i="3"/>
  <c r="P28" i="3"/>
  <c r="P18" i="3"/>
  <c r="O19" i="3"/>
  <c r="O20" i="3"/>
  <c r="O21" i="3"/>
  <c r="O22" i="3"/>
  <c r="O23" i="3"/>
  <c r="O24" i="3"/>
  <c r="O25" i="3"/>
  <c r="O26" i="3"/>
  <c r="O27" i="3"/>
  <c r="O28" i="3"/>
  <c r="O18" i="3"/>
  <c r="N19" i="3"/>
  <c r="N20" i="3"/>
  <c r="N21" i="3"/>
  <c r="N22" i="3"/>
  <c r="N23" i="3"/>
  <c r="N24" i="3"/>
  <c r="N18" i="3"/>
  <c r="N27" i="3"/>
  <c r="N28" i="3"/>
  <c r="N26" i="3"/>
  <c r="M26" i="3"/>
  <c r="M27" i="3"/>
  <c r="M28" i="3"/>
  <c r="M25" i="3"/>
  <c r="L25" i="3"/>
  <c r="L26" i="3"/>
  <c r="L27" i="3"/>
  <c r="L28" i="3"/>
  <c r="L24" i="3"/>
  <c r="M19" i="3"/>
  <c r="M20" i="3"/>
  <c r="M21" i="3"/>
  <c r="M22" i="3"/>
  <c r="M23" i="3"/>
  <c r="M18" i="3"/>
  <c r="L22" i="3"/>
  <c r="L19" i="3"/>
  <c r="L20" i="3"/>
  <c r="L21" i="3"/>
  <c r="L18" i="3"/>
  <c r="K19" i="3"/>
  <c r="K20" i="3"/>
  <c r="K21" i="3"/>
  <c r="K22" i="3"/>
  <c r="K23" i="3"/>
  <c r="K24" i="3"/>
  <c r="K25" i="3"/>
  <c r="K26" i="3"/>
  <c r="K27" i="3"/>
  <c r="K28" i="3"/>
  <c r="K18" i="3"/>
  <c r="J24" i="3"/>
  <c r="J25" i="3"/>
  <c r="J26" i="3"/>
  <c r="J27" i="3"/>
  <c r="J28" i="3"/>
  <c r="J23" i="3"/>
  <c r="J19" i="3"/>
  <c r="J20" i="3"/>
  <c r="J21" i="3"/>
  <c r="J18" i="3"/>
  <c r="I23" i="3"/>
  <c r="I24" i="3"/>
  <c r="I25" i="3"/>
  <c r="I26" i="3"/>
  <c r="I27" i="3"/>
  <c r="I28" i="3"/>
  <c r="I22" i="3"/>
  <c r="H22" i="3"/>
  <c r="H23" i="3"/>
  <c r="H24" i="3"/>
  <c r="H25" i="3"/>
  <c r="H26" i="3"/>
  <c r="H27" i="3"/>
  <c r="H28" i="3"/>
  <c r="H21" i="3"/>
  <c r="I19" i="3"/>
  <c r="I20" i="3"/>
  <c r="I18" i="3"/>
  <c r="H19" i="3"/>
  <c r="H18" i="3"/>
  <c r="G19" i="3"/>
  <c r="G20" i="3"/>
  <c r="G21" i="3"/>
  <c r="G22" i="3"/>
  <c r="G23" i="3"/>
  <c r="G24" i="3"/>
  <c r="G25" i="3"/>
  <c r="G26" i="3"/>
  <c r="G27" i="3"/>
  <c r="G28" i="3"/>
  <c r="G18" i="3"/>
  <c r="F21" i="3"/>
  <c r="F22" i="3"/>
  <c r="F23" i="3"/>
  <c r="F24" i="3"/>
  <c r="F25" i="3"/>
  <c r="F26" i="3"/>
  <c r="F27" i="3"/>
  <c r="F28" i="3"/>
  <c r="F20" i="3"/>
  <c r="F18" i="3"/>
  <c r="E20" i="3"/>
  <c r="E21" i="3"/>
  <c r="E22" i="3"/>
  <c r="E23" i="3"/>
  <c r="E24" i="3"/>
  <c r="E25" i="3"/>
  <c r="E26" i="3"/>
  <c r="E27" i="3"/>
  <c r="E28" i="3"/>
  <c r="E19" i="3"/>
  <c r="D19" i="3"/>
  <c r="D20" i="3"/>
  <c r="D21" i="3"/>
  <c r="D22" i="3"/>
  <c r="D23" i="3"/>
  <c r="D24" i="3"/>
  <c r="D25" i="3"/>
  <c r="D26" i="3"/>
  <c r="D27" i="3"/>
  <c r="D28" i="3"/>
  <c r="D18" i="3"/>
  <c r="C19" i="3"/>
  <c r="C20" i="3"/>
  <c r="C21" i="3"/>
  <c r="C22" i="3"/>
  <c r="C23" i="3"/>
  <c r="C24" i="3"/>
  <c r="C25" i="3"/>
  <c r="C26" i="3"/>
  <c r="C27" i="3"/>
  <c r="C28" i="3"/>
  <c r="C18" i="3"/>
  <c r="B19" i="3"/>
  <c r="B20" i="3"/>
  <c r="B21" i="3"/>
  <c r="B22" i="3"/>
  <c r="B23" i="3"/>
  <c r="B24" i="3"/>
  <c r="B25" i="3"/>
  <c r="B26" i="3"/>
  <c r="B18" i="3"/>
  <c r="B28" i="3"/>
  <c r="Q12" i="3"/>
  <c r="Q3" i="3"/>
  <c r="O3" i="3"/>
  <c r="N12" i="3"/>
  <c r="N13" i="3"/>
  <c r="N11" i="3"/>
  <c r="M10" i="3"/>
  <c r="L9" i="3"/>
  <c r="L3" i="3"/>
  <c r="K3" i="3"/>
  <c r="J8" i="3"/>
  <c r="H6" i="3"/>
  <c r="H3" i="3"/>
  <c r="G3" i="3"/>
  <c r="F5" i="3"/>
  <c r="F3" i="3"/>
  <c r="E4" i="3"/>
  <c r="C3" i="3"/>
  <c r="B13" i="3"/>
  <c r="B3" i="3"/>
  <c r="Q28" i="4"/>
  <c r="Q27" i="4"/>
  <c r="R18" i="4"/>
  <c r="Q18" i="4"/>
  <c r="P18" i="4"/>
  <c r="O18" i="4"/>
  <c r="N26" i="4"/>
  <c r="M25" i="4"/>
  <c r="L24" i="4"/>
  <c r="L18" i="4"/>
  <c r="K18" i="4"/>
  <c r="J23" i="4"/>
  <c r="J18" i="4"/>
  <c r="I22" i="4"/>
  <c r="H21" i="4"/>
  <c r="I18" i="4"/>
  <c r="H18" i="4"/>
  <c r="G18" i="4"/>
  <c r="F20" i="4"/>
  <c r="F18" i="4"/>
  <c r="E19" i="4"/>
  <c r="D18" i="4"/>
  <c r="C18" i="4"/>
  <c r="B28" i="4"/>
  <c r="B18" i="4"/>
  <c r="Q12" i="4"/>
  <c r="Q3" i="4"/>
  <c r="O3" i="4"/>
  <c r="N3" i="4"/>
  <c r="M10" i="4"/>
  <c r="M3" i="4"/>
  <c r="L9" i="4"/>
  <c r="L3" i="4"/>
  <c r="K3" i="4"/>
  <c r="J8" i="4"/>
  <c r="I7" i="4"/>
  <c r="I3" i="4"/>
  <c r="H6" i="4"/>
  <c r="H3" i="4"/>
  <c r="G3" i="4"/>
  <c r="F5" i="4"/>
  <c r="E4" i="4"/>
  <c r="D3" i="4"/>
  <c r="C3" i="4"/>
  <c r="B13" i="4"/>
  <c r="B3" i="4"/>
  <c r="R18" i="1" l="1"/>
  <c r="Q27" i="1"/>
  <c r="Q18" i="1"/>
  <c r="P18" i="1"/>
  <c r="O18" i="1"/>
  <c r="N26" i="1"/>
  <c r="N18" i="1"/>
  <c r="M25" i="1"/>
  <c r="M18" i="1"/>
  <c r="L24" i="1"/>
  <c r="L18" i="1"/>
  <c r="K18" i="1"/>
  <c r="J23" i="1"/>
  <c r="J18" i="1"/>
  <c r="I22" i="1"/>
  <c r="I18" i="1"/>
  <c r="H18" i="1"/>
  <c r="H21" i="1"/>
  <c r="G18" i="1"/>
  <c r="F20" i="1"/>
  <c r="F18" i="1"/>
  <c r="E19" i="1"/>
  <c r="D18" i="1"/>
  <c r="C18" i="1"/>
  <c r="B28" i="1"/>
  <c r="B18" i="1"/>
  <c r="Q12" i="1"/>
  <c r="Q3" i="1"/>
  <c r="O3" i="1"/>
  <c r="J8" i="1"/>
  <c r="N11" i="1" l="1"/>
  <c r="N3" i="1"/>
  <c r="M10" i="1"/>
  <c r="M3" i="1"/>
  <c r="L9" i="1"/>
  <c r="L3" i="1"/>
  <c r="K3" i="1"/>
  <c r="J3" i="1"/>
  <c r="I3" i="1"/>
  <c r="H6" i="1"/>
  <c r="H3" i="1"/>
  <c r="G3" i="1"/>
  <c r="F5" i="1"/>
  <c r="F3" i="1"/>
  <c r="E4" i="1"/>
  <c r="B13" i="1"/>
  <c r="D3" i="3"/>
  <c r="D3" i="1"/>
  <c r="C3" i="1"/>
  <c r="B3" i="1"/>
</calcChain>
</file>

<file path=xl/sharedStrings.xml><?xml version="1.0" encoding="utf-8"?>
<sst xmlns="http://schemas.openxmlformats.org/spreadsheetml/2006/main" count="314" uniqueCount="67">
  <si>
    <t>ردیف</t>
  </si>
  <si>
    <t>بروجرد</t>
  </si>
  <si>
    <t>خرم آباد</t>
  </si>
  <si>
    <t>پلدختر</t>
  </si>
  <si>
    <t>دورود</t>
  </si>
  <si>
    <t>ازنا</t>
  </si>
  <si>
    <t>الیگودرز</t>
  </si>
  <si>
    <t>سلسله</t>
  </si>
  <si>
    <t>دلفان</t>
  </si>
  <si>
    <t>کوهدشت</t>
  </si>
  <si>
    <t>سپیدشت</t>
  </si>
  <si>
    <t xml:space="preserve">اراک </t>
  </si>
  <si>
    <t>تهران</t>
  </si>
  <si>
    <t>اصفهان</t>
  </si>
  <si>
    <t>همدان</t>
  </si>
  <si>
    <t>کرمانشاه</t>
  </si>
  <si>
    <t>اهواز</t>
  </si>
  <si>
    <t xml:space="preserve">تهران </t>
  </si>
  <si>
    <t xml:space="preserve">کلان شهرها  </t>
  </si>
  <si>
    <t xml:space="preserve">شهرستان ها </t>
  </si>
  <si>
    <t>میزان تعرفه ورودی جهت انتقال بین شهری و خارج استانی  75% تعرفه داخل شهری تعیین می شود</t>
  </si>
  <si>
    <t>شهر</t>
  </si>
  <si>
    <t>مبدأ- مقصد</t>
  </si>
  <si>
    <t>آمبولانس تیپ B مجهز به ونتیلاتور، الکتروشوک و .... می باشند</t>
  </si>
  <si>
    <t>تعیین تیپ آمبولانس به عهده مرکز فوریتهای استان می باشد. و نصب گواهی در کابین آمبولانس الزامی می باشد.</t>
  </si>
  <si>
    <t>تعیین تیپ آمبولانس به عهده مرکز فوریتهای استان می باشد. و نصب گواهی در کابین  عقب آمبولانس الزامی می باشد.</t>
  </si>
  <si>
    <t>تعیین تیپ آمبولانس به عهده مرکز فوریتهای استان می باشد. و نصب گواهی در کابین عقب آمبولانس الزامی می باشد.</t>
  </si>
  <si>
    <t>مرکز استان</t>
  </si>
  <si>
    <t>سراب دوره</t>
  </si>
  <si>
    <t>سپیددشت</t>
  </si>
  <si>
    <t>نرخ تعرفه آمبولانس بخش دولتی در سال 1405 ( تیپB)</t>
  </si>
  <si>
    <t>نرخ تعرفه آمبولانس بخش دولتی در سال 1405 ( تیپA)</t>
  </si>
  <si>
    <t>تعرفه حمل بیمارتوسط آمبولانس بخش دولتی 1405 (ریال) تیپ B</t>
  </si>
  <si>
    <t>تعرفه حمل بیمارتوسط آمبولانس بخش عمومی غیردولتی و خیریه سال1405 (ریال) تیپ B</t>
  </si>
  <si>
    <t>تعرفه حمل بیمارتوسط آمبولانس بخش غیردولتی و خیریه سال 1405 (ریال) تیپ A</t>
  </si>
  <si>
    <t>تعرفه حمل بیمارتوسط آمبولانس بخش خصوصی سال 1405 (ریال)تیپ B</t>
  </si>
  <si>
    <t>تعرفه حمل بیمارتوسط آمبولانس بخش خصوصی سال 1405 (ریال) تیپ A</t>
  </si>
  <si>
    <t>نرخ تعرفه آمبولانس بخش  عمومی غیر دولتی و خیریه در سال 1405(تیپ B)</t>
  </si>
  <si>
    <t>نرخ تعرفه آمبولانس بخش  عمومی غیردولتی و خیریه در سال 1405 (تیپ A)</t>
  </si>
  <si>
    <t>نرخ تعرفه آمبولانس بخش  خصوصی در سال 1405 (تیپ B)</t>
  </si>
  <si>
    <t>نرخ تعرفه آمبولانس بخش  خصوصی در سال 1405 (تیپ A)</t>
  </si>
  <si>
    <t>میزان تعرفه ورودی جهت انتقال بین شهری و خارج استانی  75% تعرفه داخل شهری تعیین می شود.</t>
  </si>
  <si>
    <t>تعرفه حمل بیمارتوسط آمبولانس بخش دولتی 1405 (ریال) تیپ A</t>
  </si>
  <si>
    <t>در مأموریتهای بین شهری، در صورتی که انتقال بیمار به صورت رفت و برگشت (انتقال به مقصد و بازگشت مجدد به مبدأ) صورت گیرد، هزینه برگشت بیمار نیز بر اساس مسافت طی شده بر حسب کیلومتر قابل گزارش و اخذ میباشد. در صورتیکه انتقال بیمار فقط به صورت رفت باشد، هزینه برگشت قابل محاسبه نمی باشد.</t>
  </si>
  <si>
    <r>
      <t xml:space="preserve">در مأموریتهای بین شهری، در صورتی که انتقال بیمار به صورت رفت و برگشت (انتقال به مقصد و بازگشت مجدد به مبدأ) صورت گیرد، هزینه برگشت بیمار نیز بر اساس مسافت طی شده بر حسب کیلومتر قابل گزارش و اخذ میباشد. </t>
    </r>
    <r>
      <rPr>
        <u/>
        <sz val="10"/>
        <color theme="1"/>
        <rFont val="B Titr"/>
        <charset val="178"/>
      </rPr>
      <t>در صورتیکه انتقال بیمار فقط به صورت رفت باشد، هزینه برگشت قابل محاسبه نمی باشد.</t>
    </r>
  </si>
  <si>
    <t xml:space="preserve">در مأموریت های درون شهری در صورت انتقال بیمار به صورت رفت و برگشت، هزینه برگشت معادل ۵0درصد تعرفه ورودی قابل گزارش و اخذ میباشد.
</t>
  </si>
  <si>
    <t xml:space="preserve">در صورت کنسل نمودن درخواست آمبولانس، پس از اعزام آمبولانس به محل،  ۱۰درصد تعرفه ابلاغی قابل گزارش و اخذ میباشد.
</t>
  </si>
  <si>
    <t>جهت انتقال بیمار به مقصد دوم و بیشتر،  ۳۰درصد به تعرفه ابلاغی افزوده خواهد شد</t>
  </si>
  <si>
    <t>جهت انتقال بیمار اعصاب و روان،  ۲۵درصد به تعرفه ابلاغی افزوده خواهد شد</t>
  </si>
  <si>
    <t>هزینه جابه جایی بیمار در آپارتمان های فاقد آسانسور به ازای هر طبقه  ۱.۳۵۰.۰۰۰ریال محاسبه میگردد.</t>
  </si>
  <si>
    <t>درون شهری(مبالغ به ریال می باشد)</t>
  </si>
  <si>
    <t>تعرفه بین شهری به ازای هر کیلومتر(مبالغ به ریال می باشد)</t>
  </si>
  <si>
    <t xml:space="preserve">درون شهری(مبالغ به ریال می باشد)                                        </t>
  </si>
  <si>
    <t>در مأموریت های درون شهری در صورت انتقال بیمار به صورت رفت و برگشت، هزینه برگشت معادل ۵0درصد تعرفه ورودی قابل گزارش و اخذ میباشد.</t>
  </si>
  <si>
    <t>در صورت کنسل نمودن درخواست آمبولانس، پس از اعزام آمبولانس به محل،  ۱۰درصد تعرفه ابلاغی قابل گزارش و اخذ میباشد.</t>
  </si>
  <si>
    <t>جهت انتقال بیمار اعصاب و روان،  ۲۵درصد به تعرفه ابلاغی افزوده خواهد شد.</t>
  </si>
  <si>
    <t>جهت انتقال بیمار به مقصد دوم و بیشتر،  ۳۰درصد به تعرفه ابلاغی افزوده خواهد شد.</t>
  </si>
  <si>
    <t>داخل شهري  (مبالغ به ریال می باشد)</t>
  </si>
  <si>
    <t>توقف به ازای هر ساعت بعد از شروع ساعت  دوم برای بخش دولتی(تیپ B) هرساعت 2300000ریال می باشد.</t>
  </si>
  <si>
    <t>توقف به ازای هر ساعت بعد از شروع ساعت  دوم برای بخش دولتی(تیپA) هرساعت 2100000ریال می باشد.</t>
  </si>
  <si>
    <t>توقف به ازای هر ساعت بعد از شروع ساعت  دوم برای بخش عمومی غیر دولتی و خیریه(تیپ B) به ازای هرساعت 3300000ریال می باشد.</t>
  </si>
  <si>
    <t>توقف به ازای هر ساعت بعد از شروع ساعت  دوم برای بخش عمومی غیر دولتی و خیریه(تیپ A) به ازای هرساعت 3000000ریال می باشد.</t>
  </si>
  <si>
    <t>توقف به ازای هر ساعت بعد از شروع ساعت  دوم برای بخش خصوصی(تیپB) به ازای هرساعت 4000000ریال می باشد.</t>
  </si>
  <si>
    <t>توقف به ازای هر ساعت بعد از شروع ساعت  دوم برای بخش خصوصی(تیپ A) به ازای هرساعت 3550000ریال می باشد.</t>
  </si>
  <si>
    <t xml:space="preserve">جهت انتقال نوزاد با آمبولانس های تیپ  Bمخصوص نوزادان(دارای NICU)20 درصد به تعرفه ابلاغی افزوده خواهد شد.
</t>
  </si>
  <si>
    <t>جهت انتقال نوزاد با آمبولانس های تیپ  Bمخصوص نوزادان(دارای NICU)20 درصد به تعرفه ابلاغی افزوده خواهد شد.</t>
  </si>
  <si>
    <t>جهت انتقال بیمار اعصاب و روان ۲۵درصد به تعرفه ابلاغی افزوده خواهد 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</si>
</sst>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_-* #,##0_-;_-* #,##0\-;_-* &quot;-&quot;??_-;_-@_-"/>
    <numFmt numFmtId="166" formatCode="#,##0;[Red]#,##0"/>
    <numFmt numFmtId="167" formatCode="0;[Red]0"/>
  </numFmts>
  <fonts count="1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2"/>
      <color theme="1"/>
      <name val="B Titr"/>
      <charset val="178"/>
    </font>
    <font>
      <sz val="8"/>
      <color theme="1"/>
      <name val="B Titr"/>
      <charset val="178"/>
    </font>
    <font>
      <sz val="14"/>
      <color theme="1"/>
      <name val="B Titr"/>
      <charset val="178"/>
    </font>
    <font>
      <sz val="11"/>
      <color rgb="FFFF0000"/>
      <name val="B Titr"/>
      <charset val="178"/>
    </font>
    <font>
      <b/>
      <sz val="10"/>
      <color theme="1"/>
      <name val="B Titr"/>
      <charset val="178"/>
    </font>
    <font>
      <b/>
      <sz val="8"/>
      <color theme="1"/>
      <name val="Calibri"/>
      <family val="2"/>
      <scheme val="minor"/>
    </font>
    <font>
      <sz val="7"/>
      <color theme="1"/>
      <name val="B Titr"/>
      <charset val="178"/>
    </font>
    <font>
      <b/>
      <sz val="8"/>
      <color theme="1"/>
      <name val="B Titr"/>
      <charset val="178"/>
    </font>
    <font>
      <sz val="10"/>
      <color theme="1"/>
      <name val="B Titr"/>
      <charset val="178"/>
    </font>
    <font>
      <b/>
      <sz val="9"/>
      <color theme="1"/>
      <name val="B Titr"/>
      <charset val="178"/>
    </font>
    <font>
      <sz val="9"/>
      <color theme="1"/>
      <name val="Calibri"/>
      <family val="2"/>
      <charset val="178"/>
      <scheme val="minor"/>
    </font>
    <font>
      <sz val="8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u/>
      <sz val="10"/>
      <color theme="1"/>
      <name val="B Titr"/>
      <charset val="178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/>
    <xf numFmtId="165" fontId="0" fillId="3" borderId="1" xfId="1" applyNumberFormat="1" applyFont="1" applyFill="1" applyBorder="1"/>
    <xf numFmtId="165" fontId="2" fillId="3" borderId="1" xfId="1" applyNumberFormat="1" applyFont="1" applyFill="1" applyBorder="1" applyAlignment="1">
      <alignment readingOrder="1"/>
    </xf>
    <xf numFmtId="165" fontId="3" fillId="2" borderId="1" xfId="1" applyNumberFormat="1" applyFont="1" applyFill="1" applyBorder="1"/>
    <xf numFmtId="0" fontId="3" fillId="0" borderId="0" xfId="0" applyFont="1"/>
    <xf numFmtId="0" fontId="0" fillId="0" borderId="0" xfId="0" applyBorder="1"/>
    <xf numFmtId="0" fontId="0" fillId="6" borderId="0" xfId="0" applyFill="1"/>
    <xf numFmtId="0" fontId="4" fillId="6" borderId="0" xfId="0" applyFont="1" applyFill="1"/>
    <xf numFmtId="0" fontId="3" fillId="6" borderId="0" xfId="0" applyFont="1" applyFill="1" applyBorder="1"/>
    <xf numFmtId="0" fontId="4" fillId="6" borderId="0" xfId="0" applyFont="1" applyFill="1" applyBorder="1"/>
    <xf numFmtId="165" fontId="2" fillId="7" borderId="1" xfId="1" applyNumberFormat="1" applyFont="1" applyFill="1" applyBorder="1" applyAlignment="1">
      <alignment readingOrder="1"/>
    </xf>
    <xf numFmtId="165" fontId="0" fillId="7" borderId="1" xfId="1" applyNumberFormat="1" applyFont="1" applyFill="1" applyBorder="1"/>
    <xf numFmtId="165" fontId="7" fillId="8" borderId="1" xfId="1" applyNumberFormat="1" applyFont="1" applyFill="1" applyBorder="1"/>
    <xf numFmtId="165" fontId="3" fillId="8" borderId="1" xfId="1" applyNumberFormat="1" applyFont="1" applyFill="1" applyBorder="1"/>
    <xf numFmtId="165" fontId="9" fillId="3" borderId="1" xfId="1" applyNumberFormat="1" applyFont="1" applyFill="1" applyBorder="1" applyAlignment="1">
      <alignment readingOrder="1"/>
    </xf>
    <xf numFmtId="167" fontId="10" fillId="3" borderId="1" xfId="1" applyNumberFormat="1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0" fontId="14" fillId="0" borderId="0" xfId="0" applyFont="1"/>
    <xf numFmtId="165" fontId="9" fillId="9" borderId="1" xfId="1" applyNumberFormat="1" applyFont="1" applyFill="1" applyBorder="1" applyAlignment="1">
      <alignment readingOrder="1"/>
    </xf>
    <xf numFmtId="165" fontId="2" fillId="9" borderId="1" xfId="1" applyNumberFormat="1" applyFont="1" applyFill="1" applyBorder="1" applyAlignment="1">
      <alignment readingOrder="1"/>
    </xf>
    <xf numFmtId="165" fontId="9" fillId="5" borderId="1" xfId="1" applyNumberFormat="1" applyFont="1" applyFill="1" applyBorder="1" applyAlignment="1">
      <alignment readingOrder="1"/>
    </xf>
    <xf numFmtId="165" fontId="11" fillId="5" borderId="1" xfId="1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readingOrder="1"/>
    </xf>
    <xf numFmtId="3" fontId="4" fillId="6" borderId="0" xfId="0" applyNumberFormat="1" applyFont="1" applyFill="1" applyBorder="1"/>
    <xf numFmtId="0" fontId="0" fillId="10" borderId="0" xfId="0" applyFill="1"/>
    <xf numFmtId="0" fontId="3" fillId="10" borderId="0" xfId="0" applyFont="1" applyFill="1" applyBorder="1"/>
    <xf numFmtId="3" fontId="4" fillId="10" borderId="0" xfId="0" applyNumberFormat="1" applyFont="1" applyFill="1" applyBorder="1"/>
    <xf numFmtId="0" fontId="4" fillId="10" borderId="0" xfId="0" applyFont="1" applyFill="1" applyBorder="1"/>
    <xf numFmtId="0" fontId="4" fillId="10" borderId="0" xfId="0" applyFont="1" applyFill="1"/>
    <xf numFmtId="0" fontId="0" fillId="0" borderId="0" xfId="0"/>
    <xf numFmtId="0" fontId="0" fillId="0" borderId="12" xfId="0" applyBorder="1"/>
    <xf numFmtId="3" fontId="4" fillId="6" borderId="1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0" fillId="11" borderId="0" xfId="0" applyFill="1"/>
    <xf numFmtId="165" fontId="3" fillId="12" borderId="1" xfId="1" applyNumberFormat="1" applyFont="1" applyFill="1" applyBorder="1"/>
    <xf numFmtId="165" fontId="3" fillId="12" borderId="1" xfId="1" applyNumberFormat="1" applyFont="1" applyFill="1" applyBorder="1" applyAlignment="1">
      <alignment horizontal="center" vertical="center"/>
    </xf>
    <xf numFmtId="165" fontId="3" fillId="13" borderId="1" xfId="1" applyNumberFormat="1" applyFont="1" applyFill="1" applyBorder="1"/>
    <xf numFmtId="165" fontId="2" fillId="7" borderId="15" xfId="1" applyNumberFormat="1" applyFont="1" applyFill="1" applyBorder="1" applyAlignment="1">
      <alignment readingOrder="1"/>
    </xf>
    <xf numFmtId="165" fontId="7" fillId="2" borderId="1" xfId="1" applyNumberFormat="1" applyFont="1" applyFill="1" applyBorder="1"/>
    <xf numFmtId="0" fontId="3" fillId="12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165" fontId="13" fillId="10" borderId="1" xfId="1" applyNumberFormat="1" applyFont="1" applyFill="1" applyBorder="1" applyAlignment="1">
      <alignment horizontal="center" vertical="center" readingOrder="1"/>
    </xf>
    <xf numFmtId="167" fontId="10" fillId="10" borderId="1" xfId="1" applyNumberFormat="1" applyFont="1" applyFill="1" applyBorder="1" applyAlignment="1">
      <alignment horizontal="center" vertical="center"/>
    </xf>
    <xf numFmtId="165" fontId="13" fillId="14" borderId="1" xfId="1" applyNumberFormat="1" applyFont="1" applyFill="1" applyBorder="1" applyAlignment="1">
      <alignment horizontal="center" vertical="center" readingOrder="1"/>
    </xf>
    <xf numFmtId="165" fontId="13" fillId="6" borderId="1" xfId="1" applyNumberFormat="1" applyFont="1" applyFill="1" applyBorder="1" applyAlignment="1">
      <alignment horizontal="center" vertical="center" readingOrder="1"/>
    </xf>
    <xf numFmtId="165" fontId="13" fillId="16" borderId="1" xfId="1" applyNumberFormat="1" applyFont="1" applyFill="1" applyBorder="1" applyAlignment="1">
      <alignment horizontal="center" vertical="center" readingOrder="1"/>
    </xf>
    <xf numFmtId="165" fontId="13" fillId="18" borderId="1" xfId="1" applyNumberFormat="1" applyFont="1" applyFill="1" applyBorder="1" applyAlignment="1">
      <alignment horizontal="center" vertical="center" readingOrder="1"/>
    </xf>
    <xf numFmtId="165" fontId="13" fillId="19" borderId="1" xfId="1" applyNumberFormat="1" applyFont="1" applyFill="1" applyBorder="1" applyAlignment="1">
      <alignment horizontal="center" vertical="center" readingOrder="1"/>
    </xf>
    <xf numFmtId="165" fontId="13" fillId="21" borderId="1" xfId="1" applyNumberFormat="1" applyFont="1" applyFill="1" applyBorder="1" applyAlignment="1">
      <alignment horizontal="center" vertical="center" readingOrder="1"/>
    </xf>
    <xf numFmtId="165" fontId="13" fillId="22" borderId="1" xfId="1" applyNumberFormat="1" applyFont="1" applyFill="1" applyBorder="1" applyAlignment="1">
      <alignment horizontal="center" vertical="center" readingOrder="1"/>
    </xf>
    <xf numFmtId="165" fontId="13" fillId="25" borderId="1" xfId="1" applyNumberFormat="1" applyFont="1" applyFill="1" applyBorder="1" applyAlignment="1">
      <alignment horizontal="center" vertical="center" readingOrder="1"/>
    </xf>
    <xf numFmtId="165" fontId="13" fillId="7" borderId="1" xfId="1" applyNumberFormat="1" applyFont="1" applyFill="1" applyBorder="1" applyAlignment="1">
      <alignment horizontal="center" vertical="center" readingOrder="1"/>
    </xf>
    <xf numFmtId="165" fontId="13" fillId="12" borderId="1" xfId="1" applyNumberFormat="1" applyFont="1" applyFill="1" applyBorder="1" applyAlignment="1">
      <alignment horizontal="center" vertical="center" readingOrder="1"/>
    </xf>
    <xf numFmtId="165" fontId="8" fillId="23" borderId="1" xfId="1" applyNumberFormat="1" applyFont="1" applyFill="1" applyBorder="1" applyAlignment="1">
      <alignment horizontal="center" vertical="center" readingOrder="1"/>
    </xf>
    <xf numFmtId="0" fontId="12" fillId="15" borderId="1" xfId="0" applyFont="1" applyFill="1" applyBorder="1"/>
    <xf numFmtId="0" fontId="12" fillId="17" borderId="1" xfId="0" applyFont="1" applyFill="1" applyBorder="1"/>
    <xf numFmtId="0" fontId="12" fillId="11" borderId="1" xfId="0" applyFont="1" applyFill="1" applyBorder="1"/>
    <xf numFmtId="165" fontId="8" fillId="6" borderId="1" xfId="1" applyNumberFormat="1" applyFont="1" applyFill="1" applyBorder="1" applyAlignment="1">
      <alignment horizontal="center" vertical="center" readingOrder="1"/>
    </xf>
    <xf numFmtId="165" fontId="8" fillId="10" borderId="1" xfId="1" applyNumberFormat="1" applyFont="1" applyFill="1" applyBorder="1" applyAlignment="1">
      <alignment horizontal="center" vertical="center" readingOrder="1"/>
    </xf>
    <xf numFmtId="165" fontId="8" fillId="14" borderId="1" xfId="1" applyNumberFormat="1" applyFont="1" applyFill="1" applyBorder="1" applyAlignment="1">
      <alignment horizontal="center" vertical="center" readingOrder="1"/>
    </xf>
    <xf numFmtId="165" fontId="8" fillId="22" borderId="1" xfId="1" applyNumberFormat="1" applyFont="1" applyFill="1" applyBorder="1" applyAlignment="1">
      <alignment horizontal="center" vertical="center" readingOrder="1"/>
    </xf>
    <xf numFmtId="165" fontId="8" fillId="21" borderId="1" xfId="1" applyNumberFormat="1" applyFont="1" applyFill="1" applyBorder="1" applyAlignment="1">
      <alignment horizontal="center" vertical="center" readingOrder="1"/>
    </xf>
    <xf numFmtId="165" fontId="8" fillId="18" borderId="1" xfId="1" applyNumberFormat="1" applyFont="1" applyFill="1" applyBorder="1" applyAlignment="1">
      <alignment horizontal="center" vertical="center" readingOrder="1"/>
    </xf>
    <xf numFmtId="165" fontId="8" fillId="17" borderId="1" xfId="1" applyNumberFormat="1" applyFont="1" applyFill="1" applyBorder="1" applyAlignment="1">
      <alignment horizontal="center" vertical="center" readingOrder="1"/>
    </xf>
    <xf numFmtId="165" fontId="8" fillId="7" borderId="1" xfId="1" applyNumberFormat="1" applyFont="1" applyFill="1" applyBorder="1" applyAlignment="1">
      <alignment horizontal="center" vertical="center" readingOrder="1"/>
    </xf>
    <xf numFmtId="165" fontId="8" fillId="19" borderId="1" xfId="1" applyNumberFormat="1" applyFont="1" applyFill="1" applyBorder="1" applyAlignment="1">
      <alignment horizontal="center" vertical="center" readingOrder="1"/>
    </xf>
    <xf numFmtId="165" fontId="8" fillId="12" borderId="1" xfId="1" applyNumberFormat="1" applyFont="1" applyFill="1" applyBorder="1" applyAlignment="1">
      <alignment horizontal="center" vertical="center" readingOrder="1"/>
    </xf>
    <xf numFmtId="165" fontId="8" fillId="16" borderId="1" xfId="1" applyNumberFormat="1" applyFont="1" applyFill="1" applyBorder="1" applyAlignment="1">
      <alignment horizontal="center" vertical="center" readingOrder="1"/>
    </xf>
    <xf numFmtId="165" fontId="8" fillId="25" borderId="1" xfId="1" applyNumberFormat="1" applyFont="1" applyFill="1" applyBorder="1" applyAlignment="1">
      <alignment horizontal="center" vertical="center" readingOrder="1"/>
    </xf>
    <xf numFmtId="165" fontId="13" fillId="18" borderId="1" xfId="1" applyNumberFormat="1" applyFont="1" applyFill="1" applyBorder="1" applyAlignment="1">
      <alignment vertical="center" readingOrder="1"/>
    </xf>
    <xf numFmtId="165" fontId="13" fillId="14" borderId="1" xfId="1" applyNumberFormat="1" applyFont="1" applyFill="1" applyBorder="1" applyAlignment="1">
      <alignment vertical="center" readingOrder="1"/>
    </xf>
    <xf numFmtId="165" fontId="13" fillId="26" borderId="1" xfId="1" applyNumberFormat="1" applyFont="1" applyFill="1" applyBorder="1" applyAlignment="1">
      <alignment vertical="center" readingOrder="1"/>
    </xf>
    <xf numFmtId="165" fontId="13" fillId="27" borderId="1" xfId="1" applyNumberFormat="1" applyFont="1" applyFill="1" applyBorder="1" applyAlignment="1">
      <alignment vertical="center" readingOrder="1"/>
    </xf>
    <xf numFmtId="165" fontId="13" fillId="17" borderId="1" xfId="1" applyNumberFormat="1" applyFont="1" applyFill="1" applyBorder="1" applyAlignment="1">
      <alignment vertical="center" readingOrder="1"/>
    </xf>
    <xf numFmtId="165" fontId="13" fillId="15" borderId="1" xfId="1" applyNumberFormat="1" applyFont="1" applyFill="1" applyBorder="1" applyAlignment="1">
      <alignment vertical="center" readingOrder="1"/>
    </xf>
    <xf numFmtId="165" fontId="13" fillId="28" borderId="1" xfId="1" applyNumberFormat="1" applyFont="1" applyFill="1" applyBorder="1" applyAlignment="1">
      <alignment vertical="center" readingOrder="1"/>
    </xf>
    <xf numFmtId="165" fontId="13" fillId="6" borderId="1" xfId="1" applyNumberFormat="1" applyFont="1" applyFill="1" applyBorder="1" applyAlignment="1">
      <alignment vertical="center" readingOrder="1"/>
    </xf>
    <xf numFmtId="165" fontId="13" fillId="23" borderId="1" xfId="1" applyNumberFormat="1" applyFont="1" applyFill="1" applyBorder="1" applyAlignment="1">
      <alignment vertical="center" readingOrder="1"/>
    </xf>
    <xf numFmtId="165" fontId="13" fillId="19" borderId="1" xfId="1" applyNumberFormat="1" applyFont="1" applyFill="1" applyBorder="1" applyAlignment="1">
      <alignment vertical="center" readingOrder="1"/>
    </xf>
    <xf numFmtId="165" fontId="13" fillId="24" borderId="1" xfId="1" applyNumberFormat="1" applyFont="1" applyFill="1" applyBorder="1" applyAlignment="1">
      <alignment vertical="center" readingOrder="1"/>
    </xf>
    <xf numFmtId="165" fontId="13" fillId="10" borderId="1" xfId="1" applyNumberFormat="1" applyFont="1" applyFill="1" applyBorder="1" applyAlignment="1">
      <alignment vertical="center" readingOrder="1"/>
    </xf>
    <xf numFmtId="165" fontId="13" fillId="20" borderId="1" xfId="1" applyNumberFormat="1" applyFont="1" applyFill="1" applyBorder="1" applyAlignment="1">
      <alignment vertical="center" readingOrder="1"/>
    </xf>
    <xf numFmtId="165" fontId="13" fillId="29" borderId="1" xfId="1" applyNumberFormat="1" applyFont="1" applyFill="1" applyBorder="1" applyAlignment="1">
      <alignment vertical="center" readingOrder="1"/>
    </xf>
    <xf numFmtId="165" fontId="13" fillId="5" borderId="1" xfId="1" applyNumberFormat="1" applyFont="1" applyFill="1" applyBorder="1" applyAlignment="1">
      <alignment horizontal="center" vertical="center" readingOrder="1"/>
    </xf>
    <xf numFmtId="165" fontId="13" fillId="30" borderId="1" xfId="1" applyNumberFormat="1" applyFont="1" applyFill="1" applyBorder="1" applyAlignment="1">
      <alignment horizontal="center" vertical="center" readingOrder="1"/>
    </xf>
    <xf numFmtId="0" fontId="12" fillId="0" borderId="6" xfId="0" applyFont="1" applyFill="1" applyBorder="1"/>
    <xf numFmtId="0" fontId="12" fillId="0" borderId="11" xfId="0" applyFont="1" applyFill="1" applyBorder="1"/>
    <xf numFmtId="165" fontId="11" fillId="0" borderId="8" xfId="1" applyNumberFormat="1" applyFont="1" applyFill="1" applyBorder="1" applyAlignment="1">
      <alignment horizontal="center"/>
    </xf>
    <xf numFmtId="165" fontId="11" fillId="0" borderId="6" xfId="1" applyNumberFormat="1" applyFont="1" applyFill="1" applyBorder="1" applyAlignment="1">
      <alignment horizontal="center" readingOrder="1"/>
    </xf>
    <xf numFmtId="0" fontId="0" fillId="0" borderId="0" xfId="0" applyFill="1"/>
    <xf numFmtId="165" fontId="2" fillId="0" borderId="2" xfId="1" applyNumberFormat="1" applyFont="1" applyFill="1" applyBorder="1" applyAlignment="1">
      <alignment readingOrder="1"/>
    </xf>
    <xf numFmtId="165" fontId="13" fillId="0" borderId="8" xfId="1" applyNumberFormat="1" applyFont="1" applyFill="1" applyBorder="1" applyAlignment="1">
      <alignment horizontal="center" vertical="center"/>
    </xf>
    <xf numFmtId="165" fontId="13" fillId="0" borderId="6" xfId="1" applyNumberFormat="1" applyFont="1" applyFill="1" applyBorder="1" applyAlignment="1">
      <alignment vertical="center" readingOrder="1"/>
    </xf>
    <xf numFmtId="165" fontId="2" fillId="0" borderId="7" xfId="1" applyNumberFormat="1" applyFont="1" applyFill="1" applyBorder="1" applyAlignment="1">
      <alignment readingOrder="1"/>
    </xf>
    <xf numFmtId="0" fontId="15" fillId="0" borderId="0" xfId="0" applyFont="1"/>
    <xf numFmtId="165" fontId="5" fillId="0" borderId="8" xfId="1" applyNumberFormat="1" applyFont="1" applyFill="1" applyBorder="1" applyAlignment="1">
      <alignment horizontal="center" vertical="center"/>
    </xf>
    <xf numFmtId="165" fontId="11" fillId="0" borderId="6" xfId="1" applyNumberFormat="1" applyFont="1" applyFill="1" applyBorder="1" applyAlignment="1">
      <alignment vertical="center" readingOrder="1"/>
    </xf>
    <xf numFmtId="0" fontId="5" fillId="0" borderId="6" xfId="0" applyFont="1" applyFill="1" applyBorder="1"/>
    <xf numFmtId="0" fontId="5" fillId="0" borderId="11" xfId="0" applyFont="1" applyFill="1" applyBorder="1"/>
    <xf numFmtId="0" fontId="9" fillId="0" borderId="0" xfId="0" applyFont="1" applyAlignment="1">
      <alignment vertical="center"/>
    </xf>
    <xf numFmtId="0" fontId="5" fillId="0" borderId="0" xfId="0" applyFont="1"/>
    <xf numFmtId="166" fontId="5" fillId="0" borderId="1" xfId="1" applyNumberFormat="1" applyFont="1" applyFill="1" applyBorder="1" applyAlignment="1">
      <alignment horizontal="center"/>
    </xf>
    <xf numFmtId="166" fontId="5" fillId="0" borderId="13" xfId="1" applyNumberFormat="1" applyFont="1" applyFill="1" applyBorder="1" applyAlignment="1">
      <alignment horizontal="center"/>
    </xf>
    <xf numFmtId="165" fontId="11" fillId="6" borderId="2" xfId="1" applyNumberFormat="1" applyFont="1" applyFill="1" applyBorder="1" applyAlignment="1">
      <alignment horizontal="center" readingOrder="1"/>
    </xf>
    <xf numFmtId="165" fontId="11" fillId="6" borderId="7" xfId="1" applyNumberFormat="1" applyFont="1" applyFill="1" applyBorder="1" applyAlignment="1">
      <alignment horizontal="center" readingOrder="1"/>
    </xf>
    <xf numFmtId="166" fontId="10" fillId="1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5" fillId="10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right" vertical="center" wrapText="1"/>
    </xf>
    <xf numFmtId="0" fontId="12" fillId="5" borderId="4" xfId="0" applyFont="1" applyFill="1" applyBorder="1" applyAlignment="1">
      <alignment horizontal="right" vertical="center" wrapText="1"/>
    </xf>
    <xf numFmtId="0" fontId="12" fillId="5" borderId="3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right"/>
    </xf>
    <xf numFmtId="0" fontId="12" fillId="4" borderId="3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3" fontId="4" fillId="4" borderId="7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Border="1" applyAlignment="1">
      <alignment horizontal="center" vertical="center"/>
    </xf>
    <xf numFmtId="3" fontId="4" fillId="4" borderId="14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right" wrapText="1"/>
    </xf>
    <xf numFmtId="0" fontId="12" fillId="5" borderId="4" xfId="0" applyFont="1" applyFill="1" applyBorder="1" applyAlignment="1">
      <alignment horizontal="right" wrapText="1"/>
    </xf>
    <xf numFmtId="0" fontId="12" fillId="5" borderId="3" xfId="0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3" fontId="3" fillId="5" borderId="7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3" fontId="3" fillId="5" borderId="13" xfId="0" applyNumberFormat="1" applyFont="1" applyFill="1" applyBorder="1" applyAlignment="1">
      <alignment horizontal="center" vertical="center"/>
    </xf>
    <xf numFmtId="3" fontId="3" fillId="5" borderId="12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3" fontId="3" fillId="5" borderId="14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1"/>
        <name val="B Titr"/>
        <scheme val="none"/>
      </font>
      <numFmt numFmtId="165" formatCode="_-* #,##0_-;_-* #,##0\-;_-* &quot;-&quot;??_-;_-@_-"/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5" formatCode="_-* #,##0_-;_-* #,##0\-;_-* &quot;-&quot;??_-;_-@_-"/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5" formatCode="_-* #,##0_-;_-* #,##0\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5" formatCode="_-* #,##0_-;_-* #,##0\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6" formatCode="#,##0;[Red]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numFmt numFmtId="167" formatCode="0;[Red]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_-* #,##0\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Tit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 Titr"/>
        <scheme val="none"/>
      </font>
      <numFmt numFmtId="165" formatCode="_-* #,##0_-;_-* #,##0\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2" name="Table12" displayName="Table12" ref="A2:R13" totalsRowShown="0" headerRowDxfId="68" dataDxfId="66" headerRowBorderDxfId="67" tableBorderDxfId="65" totalsRowBorderDxfId="64" headerRowCellStyle="Comma" dataCellStyle="Comma">
  <tableColumns count="18">
    <tableColumn id="1" name="مبدأ- مقصد" dataDxfId="63" dataCellStyle="Comma"/>
    <tableColumn id="2" name="بروجرد" dataDxfId="62" dataCellStyle="Comma">
      <calculatedColumnFormula>('نرخ '!C2*158100)+(0.75*7052500)</calculatedColumnFormula>
    </tableColumn>
    <tableColumn id="3" name="اراک " dataDxfId="61" dataCellStyle="Comma">
      <calculatedColumnFormula>('نرخ '!D2*225000)+(0.75*23000000)</calculatedColumnFormula>
    </tableColumn>
    <tableColumn id="4" name="تهران" dataDxfId="60" dataCellStyle="Comma">
      <calculatedColumnFormula>('نرخ '!E2*225000)+(0.75*27000000)</calculatedColumnFormula>
    </tableColumn>
    <tableColumn id="5" name="خرم آباد" dataDxfId="59" dataCellStyle="Comma">
      <calculatedColumnFormula>('نرخ '!F2*102000)+(0.75*4550000)</calculatedColumnFormula>
    </tableColumn>
    <tableColumn id="6" name="پلدختر" dataDxfId="58" dataCellStyle="Comma">
      <calculatedColumnFormula>('نرخ '!G2*102000)+(0.75*4550000)</calculatedColumnFormula>
    </tableColumn>
    <tableColumn id="7" name="اهواز" dataDxfId="57" dataCellStyle="Comma">
      <calculatedColumnFormula>('نرخ '!H2*225000)+(0.75*23000000)</calculatedColumnFormula>
    </tableColumn>
    <tableColumn id="8" name="دورود" dataDxfId="56" dataCellStyle="Comma">
      <calculatedColumnFormula>('نرخ '!I2*102000)+(0.75*4550000)</calculatedColumnFormula>
    </tableColumn>
    <tableColumn id="9" name="ازنا" dataDxfId="55" dataCellStyle="Comma">
      <calculatedColumnFormula>('نرخ '!J2*102000)+(0.75*4550000)</calculatedColumnFormula>
    </tableColumn>
    <tableColumn id="10" name="الیگودرز" dataDxfId="54" dataCellStyle="Comma">
      <calculatedColumnFormula>('نرخ '!K2*102000)+(0.75*4550000)</calculatedColumnFormula>
    </tableColumn>
    <tableColumn id="11" name="اصفهان" dataDxfId="53" dataCellStyle="Comma">
      <calculatedColumnFormula>('نرخ '!L2*225000)+(0.75*23000000)</calculatedColumnFormula>
    </tableColumn>
    <tableColumn id="12" name="سلسله" dataDxfId="52" dataCellStyle="Comma">
      <calculatedColumnFormula>('نرخ '!M2*102000)+(0.75*4550000)</calculatedColumnFormula>
    </tableColumn>
    <tableColumn id="13" name="دلفان" dataDxfId="51" dataCellStyle="Comma">
      <calculatedColumnFormula>('نرخ '!N2*102000)+(0.75*4550000)</calculatedColumnFormula>
    </tableColumn>
    <tableColumn id="14" name="کوهدشت" dataDxfId="50" dataCellStyle="Comma">
      <calculatedColumnFormula>('نرخ '!O2*102000)+(0.75*4550000)</calculatedColumnFormula>
    </tableColumn>
    <tableColumn id="15" name="همدان" dataDxfId="49" dataCellStyle="Comma">
      <calculatedColumnFormula>('نرخ '!P2*225000)+(0.75*23000000)</calculatedColumnFormula>
    </tableColumn>
    <tableColumn id="16" name="کرمانشاه" dataDxfId="48" dataCellStyle="Comma">
      <calculatedColumnFormula>('نرخ '!Q2*225000)+(0.75*23000000)</calculatedColumnFormula>
    </tableColumn>
    <tableColumn id="17" name="سپیددشت" dataDxfId="47" dataCellStyle="Comma">
      <calculatedColumnFormula>('نرخ '!R2*102000)+(0.75*4550000)</calculatedColumnFormula>
    </tableColumn>
    <tableColumn id="18" name="سراب دوره" dataDxfId="46" dataCellStyle="Comma">
      <calculatedColumnFormula>('نرخ '!S2*102000)+(0.75*4550000)</calculatedColumnFormula>
    </tableColumn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2:R13" totalsRowShown="0" headerRowDxfId="45" dataDxfId="43" headerRowBorderDxfId="44" tableBorderDxfId="42" totalsRowBorderDxfId="41" headerRowCellStyle="Comma" dataCellStyle="Comma">
  <tableColumns count="18">
    <tableColumn id="1" name="شهر" dataDxfId="40" dataCellStyle="Comma"/>
    <tableColumn id="2" name="بروجرد" dataDxfId="39" dataCellStyle="Comma">
      <calculatedColumnFormula>('نرخ '!C2*125000)+(0.75*6700000)</calculatedColumnFormula>
    </tableColumn>
    <tableColumn id="3" name="اراک " dataDxfId="38" dataCellStyle="Comma">
      <calculatedColumnFormula>('نرخ '!D2*300000)+(0.75*32000000)</calculatedColumnFormula>
    </tableColumn>
    <tableColumn id="4" name="تهران" dataDxfId="37" dataCellStyle="Comma">
      <calculatedColumnFormula>('نرخ '!E2*300000)+(0.75*40000000)</calculatedColumnFormula>
    </tableColumn>
    <tableColumn id="5" name="خرم آباد" dataDxfId="36" dataCellStyle="Comma">
      <calculatedColumnFormula>('نرخ '!F2*125000)+(0.75*6700000)</calculatedColumnFormula>
    </tableColumn>
    <tableColumn id="6" name="پلدختر" dataDxfId="35" dataCellStyle="Comma">
      <calculatedColumnFormula>('نرخ '!G2*125000)+(0.75*6700000)</calculatedColumnFormula>
    </tableColumn>
    <tableColumn id="7" name="اهواز" dataDxfId="34" dataCellStyle="Comma">
      <calculatedColumnFormula>('نرخ '!H2*300000)+(0.75*32000000)</calculatedColumnFormula>
    </tableColumn>
    <tableColumn id="8" name="دورود" dataDxfId="33" dataCellStyle="Comma">
      <calculatedColumnFormula>('نرخ '!I2*125000)+(0.75*6700000)</calculatedColumnFormula>
    </tableColumn>
    <tableColumn id="9" name="ازنا" dataDxfId="32" dataCellStyle="Comma">
      <calculatedColumnFormula>('نرخ '!J2*125000)+(0.75*6700000)</calculatedColumnFormula>
    </tableColumn>
    <tableColumn id="10" name="الیگودرز" dataDxfId="31" dataCellStyle="Comma">
      <calculatedColumnFormula>('نرخ '!K2*125000)+(0.75*6700000)</calculatedColumnFormula>
    </tableColumn>
    <tableColumn id="11" name="اصفهان" dataDxfId="30" dataCellStyle="Comma">
      <calculatedColumnFormula>('نرخ '!L2*300000)+(0.75*32000000)</calculatedColumnFormula>
    </tableColumn>
    <tableColumn id="12" name="سلسله" dataDxfId="29" dataCellStyle="Comma">
      <calculatedColumnFormula>('نرخ '!M2*125000)+(0.75*6700000)</calculatedColumnFormula>
    </tableColumn>
    <tableColumn id="13" name="دلفان" dataDxfId="28" dataCellStyle="Comma">
      <calculatedColumnFormula>('نرخ '!N2*125000)+(0.75*6700000)</calculatedColumnFormula>
    </tableColumn>
    <tableColumn id="14" name="کوهدشت" dataDxfId="27" dataCellStyle="Comma">
      <calculatedColumnFormula>('نرخ '!O2*125000)+(0.75*6700000)</calculatedColumnFormula>
    </tableColumn>
    <tableColumn id="15" name="همدان" dataDxfId="26" dataCellStyle="Comma">
      <calculatedColumnFormula>('نرخ '!P2*300000)+(0.75*32000000)</calculatedColumnFormula>
    </tableColumn>
    <tableColumn id="16" name="کرمانشاه" dataDxfId="25" dataCellStyle="Comma">
      <calculatedColumnFormula>('نرخ '!Q2*300000)+(0.75*32000000)</calculatedColumnFormula>
    </tableColumn>
    <tableColumn id="17" name="سپیددشت" dataDxfId="24" dataCellStyle="Comma">
      <calculatedColumnFormula>('نرخ '!R2*125000)+(0.75*6700000)</calculatedColumnFormula>
    </tableColumn>
    <tableColumn id="18" name="سراب دوره" dataDxfId="23" dataCellStyle="Comma">
      <calculatedColumnFormula>('نرخ '!S2*125000)+(0.75*6700000)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7:R28" totalsRowShown="0" headerRowDxfId="22" dataDxfId="20" headerRowBorderDxfId="21" tableBorderDxfId="19" totalsRowBorderDxfId="18" dataCellStyle="Comma">
  <tableColumns count="18">
    <tableColumn id="1" name="شهر" dataDxfId="17" dataCellStyle="Comma"/>
    <tableColumn id="2" name="بروجرد" dataDxfId="16" dataCellStyle="Comma">
      <calculatedColumnFormula>('نرخ '!C2*92000)+(0.75*6300000)</calculatedColumnFormula>
    </tableColumn>
    <tableColumn id="3" name="اراک " dataDxfId="15" dataCellStyle="Comma">
      <calculatedColumnFormula>('نرخ '!D2*270000)+(0.75*28000000)</calculatedColumnFormula>
    </tableColumn>
    <tableColumn id="4" name="تهران" dataDxfId="14" dataCellStyle="Comma">
      <calculatedColumnFormula>('نرخ '!E2*207000)+(0.75*35000000)</calculatedColumnFormula>
    </tableColumn>
    <tableColumn id="5" name="خرم آباد" dataDxfId="13" dataCellStyle="Comma">
      <calculatedColumnFormula>('نرخ '!F2*92000)+(0.75*6300000)</calculatedColumnFormula>
    </tableColumn>
    <tableColumn id="6" name="پلدختر" dataDxfId="12" dataCellStyle="Comma">
      <calculatedColumnFormula>('نرخ '!G2*92000)+(0.75*6300000)</calculatedColumnFormula>
    </tableColumn>
    <tableColumn id="7" name="اهواز" dataDxfId="11" dataCellStyle="Comma">
      <calculatedColumnFormula>('نرخ '!H2*270000)+(0.75*28000000)</calculatedColumnFormula>
    </tableColumn>
    <tableColumn id="8" name="دورود" dataDxfId="10" dataCellStyle="Comma">
      <calculatedColumnFormula>('نرخ '!I2*92000)+(0.75*6300000)</calculatedColumnFormula>
    </tableColumn>
    <tableColumn id="9" name="ازنا" dataDxfId="9" dataCellStyle="Comma">
      <calculatedColumnFormula>('نرخ '!J2*92000)+(0.75*6300000)</calculatedColumnFormula>
    </tableColumn>
    <tableColumn id="10" name="الیگودرز" dataDxfId="8" dataCellStyle="Comma">
      <calculatedColumnFormula>('نرخ '!K2*92000)+(0.75*6300000)</calculatedColumnFormula>
    </tableColumn>
    <tableColumn id="11" name="اصفهان" dataDxfId="7" dataCellStyle="Comma">
      <calculatedColumnFormula>('نرخ '!L2*270000)+(0.75*28000000)</calculatedColumnFormula>
    </tableColumn>
    <tableColumn id="12" name="سلسله" dataDxfId="6" dataCellStyle="Comma">
      <calculatedColumnFormula>('نرخ '!M2*92000)+(0.75*6300000)</calculatedColumnFormula>
    </tableColumn>
    <tableColumn id="13" name="دلفان" dataDxfId="5" dataCellStyle="Comma">
      <calculatedColumnFormula>('نرخ '!N2*92000)+(0.75*6300000)</calculatedColumnFormula>
    </tableColumn>
    <tableColumn id="14" name="کوهدشت" dataDxfId="4" dataCellStyle="Comma">
      <calculatedColumnFormula>('نرخ '!O2*92000)+(0.75*6300000)</calculatedColumnFormula>
    </tableColumn>
    <tableColumn id="15" name="همدان" dataDxfId="3" dataCellStyle="Comma">
      <calculatedColumnFormula>('نرخ '!P2*270000)+(0.75*28000000)</calculatedColumnFormula>
    </tableColumn>
    <tableColumn id="16" name="کرمانشاه" dataDxfId="2" dataCellStyle="Comma">
      <calculatedColumnFormula>('نرخ '!Q2*270000)+(0.75*28000000)</calculatedColumnFormula>
    </tableColumn>
    <tableColumn id="17" name="سپیددشت" dataDxfId="1" dataCellStyle="Comma">
      <calculatedColumnFormula>('نرخ '!R2*92000)+(0.75*6300000)</calculatedColumnFormula>
    </tableColumn>
    <tableColumn id="18" name="سراب دوره" dataDxfId="0" dataCellStyle="Comma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rightToLeft="1" tabSelected="1" zoomScale="120" zoomScaleNormal="120" workbookViewId="0">
      <selection activeCell="B3" sqref="B3"/>
    </sheetView>
  </sheetViews>
  <sheetFormatPr defaultRowHeight="15" x14ac:dyDescent="0.25"/>
  <cols>
    <col min="1" max="1" width="8.28515625" customWidth="1"/>
    <col min="2" max="2" width="9.42578125" customWidth="1"/>
    <col min="3" max="3" width="7.42578125" customWidth="1"/>
    <col min="4" max="4" width="8.42578125" customWidth="1"/>
    <col min="5" max="5" width="7.7109375" customWidth="1"/>
    <col min="6" max="6" width="7.42578125" customWidth="1"/>
    <col min="7" max="8" width="7.85546875" customWidth="1"/>
    <col min="9" max="9" width="7.42578125" customWidth="1"/>
    <col min="10" max="10" width="7.140625" customWidth="1"/>
    <col min="11" max="11" width="8.85546875" customWidth="1"/>
    <col min="12" max="12" width="7" customWidth="1"/>
    <col min="13" max="13" width="8.140625" customWidth="1"/>
    <col min="14" max="14" width="9" customWidth="1"/>
    <col min="15" max="15" width="7" customWidth="1"/>
    <col min="16" max="16" width="7.28515625" customWidth="1"/>
    <col min="17" max="17" width="11.85546875" customWidth="1"/>
  </cols>
  <sheetData>
    <row r="1" spans="1:19" ht="28.5" x14ac:dyDescent="0.25">
      <c r="A1" s="111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9" s="18" customFormat="1" ht="20.25" x14ac:dyDescent="0.55000000000000004">
      <c r="A2" s="22" t="s">
        <v>22</v>
      </c>
      <c r="B2" s="44" t="s">
        <v>1</v>
      </c>
      <c r="C2" s="46" t="s">
        <v>11</v>
      </c>
      <c r="D2" s="87" t="s">
        <v>12</v>
      </c>
      <c r="E2" s="86" t="s">
        <v>2</v>
      </c>
      <c r="F2" s="52" t="s">
        <v>3</v>
      </c>
      <c r="G2" s="48" t="s">
        <v>16</v>
      </c>
      <c r="H2" s="53" t="s">
        <v>4</v>
      </c>
      <c r="I2" s="47" t="s">
        <v>5</v>
      </c>
      <c r="J2" s="54" t="s">
        <v>6</v>
      </c>
      <c r="K2" s="55" t="s">
        <v>13</v>
      </c>
      <c r="L2" s="49" t="s">
        <v>7</v>
      </c>
      <c r="M2" s="50" t="s">
        <v>8</v>
      </c>
      <c r="N2" s="49" t="s">
        <v>9</v>
      </c>
      <c r="O2" s="51" t="s">
        <v>14</v>
      </c>
      <c r="P2" s="56" t="s">
        <v>15</v>
      </c>
      <c r="Q2" s="59" t="s">
        <v>29</v>
      </c>
      <c r="R2" s="57" t="s">
        <v>28</v>
      </c>
    </row>
    <row r="3" spans="1:19" x14ac:dyDescent="0.25">
      <c r="A3" s="15" t="s">
        <v>2</v>
      </c>
      <c r="B3" s="108">
        <f>('نرخ '!C2*150000)+(0.75*9000000)</f>
        <v>19950000</v>
      </c>
      <c r="C3" s="108">
        <f>('نرخ '!D2*150000)+(0.75*15000000)</f>
        <v>38250000</v>
      </c>
      <c r="D3" s="108">
        <f>('نرخ '!E2*150000)+(0.75*18000000)</f>
        <v>81300000</v>
      </c>
      <c r="E3" s="108"/>
      <c r="F3" s="108">
        <f>('نرخ '!G2*150000)+(0.75*9000000)</f>
        <v>24150000</v>
      </c>
      <c r="G3" s="108">
        <f>('نرخ '!H2*150000)+(0.75*15000000)</f>
        <v>61800000</v>
      </c>
      <c r="H3" s="108">
        <f>('نرخ '!I2*150000)+(0.75*9000000)</f>
        <v>19350000</v>
      </c>
      <c r="I3" s="108">
        <f>('نرخ '!J2*150000)+(0.75*9000000)</f>
        <v>25650000</v>
      </c>
      <c r="J3" s="108">
        <f>('نرخ '!K2*150000)+(0.75*9000000)</f>
        <v>29100000</v>
      </c>
      <c r="K3" s="108">
        <f>('نرخ '!L2*150000)+(0.75*15000000)</f>
        <v>68250000</v>
      </c>
      <c r="L3" s="108">
        <f>('نرخ '!M2*150000)+(0.75*9000000)</f>
        <v>14400000</v>
      </c>
      <c r="M3" s="108">
        <f>('نرخ '!N2*150000)+(0.75*9000000)</f>
        <v>19350000</v>
      </c>
      <c r="N3" s="108">
        <f>('نرخ '!O2*150000)+(0.75*9000000)</f>
        <v>20400000</v>
      </c>
      <c r="O3" s="108">
        <f>('نرخ '!P2*150000)+(0.75*15000000)</f>
        <v>45750000</v>
      </c>
      <c r="P3" s="108">
        <f>('نرخ '!Q2*150000)+(0.75*15000000)</f>
        <v>39600000</v>
      </c>
      <c r="Q3" s="108">
        <f>('نرخ '!R2*150000)+(0.75*9000000)</f>
        <v>19200000</v>
      </c>
      <c r="R3" s="108">
        <f>('نرخ '!S2*150000)+(0.75*9000000)</f>
        <v>12300000</v>
      </c>
    </row>
    <row r="4" spans="1:19" x14ac:dyDescent="0.25">
      <c r="A4" s="21" t="s">
        <v>3</v>
      </c>
      <c r="B4" s="108">
        <f>('نرخ '!C3*150000)+(0.75*9000000)</f>
        <v>36900000</v>
      </c>
      <c r="C4" s="108">
        <f>('نرخ '!D3*150000)+(0.75*15000000)</f>
        <v>55200000</v>
      </c>
      <c r="D4" s="108">
        <f>('نرخ '!E3*150000)+(0.75*18000000)</f>
        <v>98250000</v>
      </c>
      <c r="E4" s="108">
        <f>('نرخ '!F3*150000)+(0.75*15000000)</f>
        <v>28650000</v>
      </c>
      <c r="F4" s="108"/>
      <c r="G4" s="108">
        <f>('نرخ '!H3*150000)+(0.75*15000000)</f>
        <v>52350000</v>
      </c>
      <c r="H4" s="108">
        <f>('نرخ '!I3*150000)+(0.75*9000000)</f>
        <v>36300000</v>
      </c>
      <c r="I4" s="108">
        <f>('نرخ '!J3*150000)+(0.75*9000000)</f>
        <v>42600000</v>
      </c>
      <c r="J4" s="108">
        <f>('نرخ '!K3*150000)+(0.75*9000000)</f>
        <v>46050000</v>
      </c>
      <c r="K4" s="108">
        <f>('نرخ '!L3*150000)+(0.75*15000000)</f>
        <v>85200000</v>
      </c>
      <c r="L4" s="108">
        <f>('نرخ '!M3*150000)+(0.75*9000000)</f>
        <v>31500000</v>
      </c>
      <c r="M4" s="108">
        <f>('نرخ '!N3*150000)+(0.75*9000000)</f>
        <v>36600000</v>
      </c>
      <c r="N4" s="108">
        <f>('نرخ '!O3*150000)+(0.75*9000000)</f>
        <v>17700000</v>
      </c>
      <c r="O4" s="108">
        <f>('نرخ '!P3*150000)+(0.75*15000000)</f>
        <v>62550000</v>
      </c>
      <c r="P4" s="108">
        <f>('نرخ '!Q3*150000)+(0.75*15000000)</f>
        <v>42300000</v>
      </c>
      <c r="Q4" s="108">
        <f>('نرخ '!R3*150000)+(0.75*9000000)</f>
        <v>36150000</v>
      </c>
      <c r="R4" s="108">
        <f>('نرخ '!S3*150000)+(0.75*9000000)</f>
        <v>19650000</v>
      </c>
    </row>
    <row r="5" spans="1:19" x14ac:dyDescent="0.25">
      <c r="A5" s="15" t="s">
        <v>4</v>
      </c>
      <c r="B5" s="108">
        <f>('نرخ '!C4*150000)+(0.75*9000000)</f>
        <v>15300000</v>
      </c>
      <c r="C5" s="108">
        <f>('نرخ '!D4*150000)+(0.75*15000000)</f>
        <v>33600000</v>
      </c>
      <c r="D5" s="108">
        <f>('نرخ '!E4*150000)+(0.75*18000000)</f>
        <v>76800000</v>
      </c>
      <c r="E5" s="108">
        <f>('نرخ '!F4*150000)+(0.75*15000000)</f>
        <v>23850000</v>
      </c>
      <c r="F5" s="108">
        <f>('نرخ '!G4*150000)+(0.75*9000000)</f>
        <v>36450000</v>
      </c>
      <c r="G5" s="108">
        <f>('نرخ '!H4*150000)+(0.75*15000000)</f>
        <v>73950000</v>
      </c>
      <c r="H5" s="108"/>
      <c r="I5" s="108">
        <f>('نرخ '!J4*150000)+(0.75*9000000)</f>
        <v>13350000</v>
      </c>
      <c r="J5" s="108">
        <f>('نرخ '!K4*150000)+(0.75*9000000)</f>
        <v>16800000</v>
      </c>
      <c r="K5" s="108">
        <f>('نرخ '!L4*150000)+(0.75*15000000)</f>
        <v>55950000</v>
      </c>
      <c r="L5" s="108">
        <f>('نرخ '!M4*150000)+(0.75*9000000)</f>
        <v>26400000</v>
      </c>
      <c r="M5" s="108">
        <f>('نرخ '!N4*150000)+(0.75*9000000)</f>
        <v>31350000</v>
      </c>
      <c r="N5" s="108">
        <f>('نرخ '!O4*150000)+(0.75*9000000)</f>
        <v>32700000</v>
      </c>
      <c r="O5" s="108">
        <f>('نرخ '!P4*150000)+(0.75*15000000)</f>
        <v>40950000</v>
      </c>
      <c r="P5" s="108">
        <f>('نرخ '!Q4*150000)+(0.75*15000000)</f>
        <v>51750000</v>
      </c>
      <c r="Q5" s="108">
        <f>('نرخ '!R4*150000)+(0.75*9000000)</f>
        <v>23400000</v>
      </c>
      <c r="R5" s="108">
        <f>('نرخ '!S4*150000)+(0.75*9000000)</f>
        <v>24600000</v>
      </c>
    </row>
    <row r="6" spans="1:19" x14ac:dyDescent="0.25">
      <c r="A6" s="21" t="s">
        <v>5</v>
      </c>
      <c r="B6" s="108">
        <f>('نرخ '!C5*150000)+(0.75*9000000)</f>
        <v>21600000</v>
      </c>
      <c r="C6" s="108">
        <f>('نرخ '!D5*150000)+(0.75*15000000)</f>
        <v>25050000</v>
      </c>
      <c r="D6" s="108">
        <f>('نرخ '!E5*150000)+(0.75*18000000)</f>
        <v>68250000</v>
      </c>
      <c r="E6" s="108">
        <f>('نرخ '!F5*150000)+(0.75*15000000)</f>
        <v>30150000</v>
      </c>
      <c r="F6" s="108">
        <f>('نرخ '!G5*150000)+(0.75*9000000)</f>
        <v>42600000</v>
      </c>
      <c r="G6" s="108">
        <f>('نرخ '!H5*150000)+(0.75*15000000)</f>
        <v>80400000</v>
      </c>
      <c r="H6" s="108">
        <f>('نرخ '!I5*150000)+(0.75*9000000)</f>
        <v>13350000</v>
      </c>
      <c r="I6" s="108"/>
      <c r="J6" s="108">
        <f>('نرخ '!K5*150000)+(0.75*9000000)</f>
        <v>10800000</v>
      </c>
      <c r="K6" s="108">
        <f>('نرخ '!L5*150000)+(0.75*15000000)</f>
        <v>49950000</v>
      </c>
      <c r="L6" s="108">
        <f>('نرخ '!M5*150000)+(0.75*9000000)</f>
        <v>32850000</v>
      </c>
      <c r="M6" s="108">
        <f>('نرخ '!N5*150000)+(0.75*9000000)</f>
        <v>37800000</v>
      </c>
      <c r="N6" s="108">
        <f>('نرخ '!O5*150000)+(0.75*9000000)</f>
        <v>39000000</v>
      </c>
      <c r="O6" s="108">
        <f>('نرخ '!P5*150000)+(0.75*15000000)</f>
        <v>47400000</v>
      </c>
      <c r="P6" s="108">
        <f>('نرخ '!Q5*150000)+(0.75*15000000)</f>
        <v>58200000</v>
      </c>
      <c r="Q6" s="108">
        <f>('نرخ '!R5*150000)+(0.75*9000000)</f>
        <v>29850000</v>
      </c>
      <c r="R6" s="108">
        <f>('نرخ '!S5*150000)+(0.75*9000000)</f>
        <v>31050000</v>
      </c>
    </row>
    <row r="7" spans="1:19" x14ac:dyDescent="0.25">
      <c r="A7" s="15" t="s">
        <v>6</v>
      </c>
      <c r="B7" s="108">
        <f>('نرخ '!C6*150000)+(0.75*9000000)</f>
        <v>25350000</v>
      </c>
      <c r="C7" s="108">
        <f>('نرخ '!D6*150000)+(0.75*15000000)</f>
        <v>30150000</v>
      </c>
      <c r="D7" s="108">
        <f>('نرخ '!E6*150000)+(0.75*18000000)</f>
        <v>71400000</v>
      </c>
      <c r="E7" s="108">
        <f>('نرخ '!F6*150000)+(0.75*15000000)</f>
        <v>33600000</v>
      </c>
      <c r="F7" s="108">
        <f>('نرخ '!G6*150000)+(0.75*9000000)</f>
        <v>46050000</v>
      </c>
      <c r="G7" s="108">
        <f>('نرخ '!H6*150000)+(0.75*15000000)</f>
        <v>84150000</v>
      </c>
      <c r="H7" s="108">
        <f>('نرخ '!I6*150000)+(0.75*9000000)</f>
        <v>16800000</v>
      </c>
      <c r="I7" s="108">
        <f>('نرخ '!J6*150000)+(0.75*9000000)</f>
        <v>10800000</v>
      </c>
      <c r="J7" s="108"/>
      <c r="K7" s="108">
        <f>('نرخ '!L6*150000)+(0.75*15000000)</f>
        <v>45900000</v>
      </c>
      <c r="L7" s="108">
        <f>('نرخ '!M6*150000)+(0.75*9000000)</f>
        <v>36450000</v>
      </c>
      <c r="M7" s="108">
        <f>('نرخ '!N6*150000)+(0.75*9000000)</f>
        <v>41550000</v>
      </c>
      <c r="N7" s="108">
        <f>('نرخ '!O6*150000)+(0.75*9000000)</f>
        <v>42750000</v>
      </c>
      <c r="O7" s="108">
        <f>('نرخ '!P6*150000)+(0.75*15000000)</f>
        <v>51150000</v>
      </c>
      <c r="P7" s="108">
        <f>('نرخ '!Q6*150000)+(0.75*15000000)</f>
        <v>61800000</v>
      </c>
      <c r="Q7" s="108">
        <f>('نرخ '!R6*150000)+(0.75*9000000)</f>
        <v>33450000</v>
      </c>
      <c r="R7" s="108">
        <f>('نرخ '!S6*150000)+(0.75*9000000)</f>
        <v>34350000</v>
      </c>
      <c r="S7" s="30"/>
    </row>
    <row r="8" spans="1:19" x14ac:dyDescent="0.25">
      <c r="A8" s="21" t="s">
        <v>7</v>
      </c>
      <c r="B8" s="108">
        <f>('نرخ '!C7*150000)+(0.75*9000000)</f>
        <v>27000000</v>
      </c>
      <c r="C8" s="108">
        <f>('نرخ '!D7*150000)+(0.75*15000000)</f>
        <v>45150000</v>
      </c>
      <c r="D8" s="108">
        <f>('نرخ '!E7*150000)+(0.75*18000000)</f>
        <v>88350000</v>
      </c>
      <c r="E8" s="108">
        <f>('نرخ '!F7*150000)+(0.75*15000000)</f>
        <v>18900000</v>
      </c>
      <c r="F8" s="108">
        <f>('نرخ '!G7*150000)+(0.75*9000000)</f>
        <v>31500000</v>
      </c>
      <c r="G8" s="108">
        <f>('نرخ '!H7*150000)+(0.75*15000000)</f>
        <v>69000000</v>
      </c>
      <c r="H8" s="108">
        <f>('نرخ '!I7*150000)+(0.75*9000000)</f>
        <v>26400000</v>
      </c>
      <c r="I8" s="108">
        <f>('نرخ '!J7*150000)+(0.75*9000000)</f>
        <v>32850000</v>
      </c>
      <c r="J8" s="108">
        <f>('نرخ '!K7*150000)+(0.75*9000000)</f>
        <v>36450000</v>
      </c>
      <c r="K8" s="108">
        <f>('نرخ '!L7*150000)+(0.75*15000000)</f>
        <v>75300000</v>
      </c>
      <c r="L8" s="108"/>
      <c r="M8" s="108">
        <f>('نرخ '!N7*150000)+(0.75*9000000)</f>
        <v>12900000</v>
      </c>
      <c r="N8" s="108">
        <f>('نرخ '!O7*150000)+(0.75*9000000)</f>
        <v>27600000</v>
      </c>
      <c r="O8" s="108">
        <f>('نرخ '!P7*150000)+(0.75*15000000)</f>
        <v>42900000</v>
      </c>
      <c r="P8" s="108">
        <f>('نرخ '!Q7*150000)+(0.75*15000000)</f>
        <v>33300000</v>
      </c>
      <c r="Q8" s="108">
        <f>('نرخ '!R7*150000)+(0.75*9000000)</f>
        <v>26250000</v>
      </c>
      <c r="R8" s="108">
        <f>('نرخ '!S7*150000)+(0.75*9000000)</f>
        <v>19650000</v>
      </c>
      <c r="S8" s="30"/>
    </row>
    <row r="9" spans="1:19" x14ac:dyDescent="0.25">
      <c r="A9" s="15" t="s">
        <v>8</v>
      </c>
      <c r="B9" s="108">
        <f>('نرخ '!C8*150000)+(0.75*9000000)</f>
        <v>21750000</v>
      </c>
      <c r="C9" s="108">
        <f>('نرخ '!D8*150000)+(0.75*15000000)</f>
        <v>42750000</v>
      </c>
      <c r="D9" s="108">
        <f>('نرخ '!E8*150000)+(0.75*18000000)</f>
        <v>85950000</v>
      </c>
      <c r="E9" s="108">
        <f>('نرخ '!F8*150000)+(0.75*15000000)</f>
        <v>23850000</v>
      </c>
      <c r="F9" s="108">
        <f>('نرخ '!G8*150000)+(0.75*9000000)</f>
        <v>36600000</v>
      </c>
      <c r="G9" s="108">
        <f>('نرخ '!H8*150000)+(0.75*15000000)</f>
        <v>73950000</v>
      </c>
      <c r="H9" s="108">
        <f>('نرخ '!I8*150000)+(0.75*9000000)</f>
        <v>31350000</v>
      </c>
      <c r="I9" s="108">
        <f>('نرخ '!J8*150000)+(0.75*9000000)</f>
        <v>37800000</v>
      </c>
      <c r="J9" s="108">
        <f>('نرخ '!K8*150000)+(0.75*9000000)</f>
        <v>41550000</v>
      </c>
      <c r="K9" s="108">
        <f>('نرخ '!L8*150000)+(0.75*15000000)</f>
        <v>80250000</v>
      </c>
      <c r="L9" s="108">
        <f>('نرخ '!M8*150000)+(0.75*9000000)</f>
        <v>12900000</v>
      </c>
      <c r="M9" s="108"/>
      <c r="N9" s="108">
        <f>('نرخ '!O8*150000)+(0.75*9000000)</f>
        <v>32550000</v>
      </c>
      <c r="O9" s="108">
        <f>('نرخ '!P8*150000)+(0.75*15000000)</f>
        <v>39600000</v>
      </c>
      <c r="P9" s="108">
        <f>('نرخ '!Q8*150000)+(0.75*15000000)</f>
        <v>27150000</v>
      </c>
      <c r="Q9" s="108">
        <f>('نرخ '!R8*150000)+(0.75*9000000)</f>
        <v>31200000</v>
      </c>
      <c r="R9" s="108">
        <f>('نرخ '!S8*150000)+(0.75*9000000)</f>
        <v>24750000</v>
      </c>
      <c r="S9" s="30"/>
    </row>
    <row r="10" spans="1:19" x14ac:dyDescent="0.25">
      <c r="A10" s="21" t="s">
        <v>9</v>
      </c>
      <c r="B10" s="108">
        <f>('نرخ '!C9*150000)+(0.75*9000000)</f>
        <v>33150000</v>
      </c>
      <c r="C10" s="108">
        <f>('نرخ '!D9*150000)+(0.75*15000000)</f>
        <v>51450000</v>
      </c>
      <c r="D10" s="108">
        <f>('نرخ '!E9*150000)+(0.75*18000000)</f>
        <v>94650000</v>
      </c>
      <c r="E10" s="108">
        <f>('نرخ '!F9*150000)+(0.75*15000000)</f>
        <v>24900000</v>
      </c>
      <c r="F10" s="108">
        <f>('نرخ '!G9*150000)+(0.75*9000000)</f>
        <v>17700000</v>
      </c>
      <c r="G10" s="108">
        <f>('نرخ '!H9*150000)+(0.75*15000000)</f>
        <v>63150000</v>
      </c>
      <c r="H10" s="108">
        <f>('نرخ '!I9*150000)+(0.75*9000000)</f>
        <v>32700000</v>
      </c>
      <c r="I10" s="108">
        <f>('نرخ '!J9*150000)+(0.75*9000000)</f>
        <v>39000000</v>
      </c>
      <c r="J10" s="108">
        <f>('نرخ '!K9*150000)+(0.75*9000000)</f>
        <v>42750000</v>
      </c>
      <c r="K10" s="108">
        <f>('نرخ '!L9*150000)+(0.75*15000000)</f>
        <v>81600000</v>
      </c>
      <c r="L10" s="108">
        <f>('نرخ '!M9*150000)+(0.75*9000000)</f>
        <v>27600000</v>
      </c>
      <c r="M10" s="108">
        <f>('نرخ '!N9*150000)+(0.75*9000000)</f>
        <v>32550000</v>
      </c>
      <c r="N10" s="108"/>
      <c r="O10" s="108">
        <f>('نرخ '!P9*150000)+(0.75*15000000)</f>
        <v>58950000</v>
      </c>
      <c r="P10" s="108">
        <f>('نرخ '!Q9*150000)+(0.75*15000000)</f>
        <v>37350000</v>
      </c>
      <c r="Q10" s="108">
        <f>('نرخ '!R9*150000)+(0.75*9000000)</f>
        <v>32400000</v>
      </c>
      <c r="R10" s="108">
        <f>('نرخ '!S9*150000)+(0.75*9000000)</f>
        <v>14700000</v>
      </c>
      <c r="S10" s="30"/>
    </row>
    <row r="11" spans="1:19" x14ac:dyDescent="0.25">
      <c r="A11" s="15" t="s">
        <v>10</v>
      </c>
      <c r="B11" s="108">
        <f>('نرخ '!C10*150000)+(0.75*9000000)</f>
        <v>26700000</v>
      </c>
      <c r="C11" s="108">
        <f>('نرخ '!D10*150000)+(0.75*15000000)</f>
        <v>45000000</v>
      </c>
      <c r="D11" s="108">
        <f>('نرخ '!E10*150000)+(0.75*18000000)</f>
        <v>88200000</v>
      </c>
      <c r="E11" s="108">
        <f>('نرخ '!F10*150000)+(0.75*15000000)</f>
        <v>23700000</v>
      </c>
      <c r="F11" s="108">
        <f>('نرخ '!G10*150000)+(0.75*9000000)</f>
        <v>36150000</v>
      </c>
      <c r="G11" s="108">
        <f>('نرخ '!H10*150000)+(0.75*15000000)</f>
        <v>73800000</v>
      </c>
      <c r="H11" s="108">
        <f>('نرخ '!I10*150000)+(0.75*9000000)</f>
        <v>23400000</v>
      </c>
      <c r="I11" s="108">
        <f>('نرخ '!J10*150000)+(0.75*9000000)</f>
        <v>29850000</v>
      </c>
      <c r="J11" s="108">
        <f>('نرخ '!K10*150000)+(0.75*9000000)</f>
        <v>33450000</v>
      </c>
      <c r="K11" s="108">
        <f>('نرخ '!L10*150000)+(0.75*15000000)</f>
        <v>72300000</v>
      </c>
      <c r="L11" s="108">
        <f>('نرخ '!M10*150000)+(0.75*9000000)</f>
        <v>26250000</v>
      </c>
      <c r="M11" s="108">
        <f>('نرخ '!N10*150000)+(0.75*9000000)</f>
        <v>31200000</v>
      </c>
      <c r="N11" s="108">
        <f>('نرخ '!O10*150000)+(0.75*9000000)</f>
        <v>32400000</v>
      </c>
      <c r="O11" s="108">
        <f>('نرخ '!P10*150000)+(0.75*15000000)</f>
        <v>52500000</v>
      </c>
      <c r="P11" s="108">
        <f>('نرخ '!Q10*150000)+(0.75*15000000)</f>
        <v>51600000</v>
      </c>
      <c r="Q11" s="108"/>
      <c r="R11" s="108">
        <f>('نرخ '!S10*150000)+(0.75*9000000)</f>
        <v>24450000</v>
      </c>
      <c r="S11" s="30"/>
    </row>
    <row r="12" spans="1:19" x14ac:dyDescent="0.25">
      <c r="A12" s="21" t="s">
        <v>1</v>
      </c>
      <c r="B12" s="108"/>
      <c r="C12" s="108">
        <f>('نرخ '!D11*150000)+(0.75*15000000)</f>
        <v>28800000</v>
      </c>
      <c r="D12" s="108">
        <f>('نرخ '!E11*150000)+(0.75*18000000)</f>
        <v>71850000</v>
      </c>
      <c r="E12" s="108">
        <f>('نرخ '!F11*150000)+(0.75*15000000)</f>
        <v>24450000</v>
      </c>
      <c r="F12" s="108">
        <f>('نرخ '!G11*150000)+(0.75*9000000)</f>
        <v>36900000</v>
      </c>
      <c r="G12" s="108">
        <f>('نرخ '!H11*150000)+(0.75*15000000)</f>
        <v>74850000</v>
      </c>
      <c r="H12" s="108">
        <f>('نرخ '!I11*150000)+(0.75*9000000)</f>
        <v>15300000</v>
      </c>
      <c r="I12" s="108">
        <f>('نرخ '!J11*150000)+(0.75*9000000)</f>
        <v>21600000</v>
      </c>
      <c r="J12" s="108">
        <f>('نرخ '!K11*150000)+(0.75*9000000)</f>
        <v>25350000</v>
      </c>
      <c r="K12" s="108">
        <f>('نرخ '!L11*150000)+(0.75*15000000)</f>
        <v>64800000</v>
      </c>
      <c r="L12" s="108">
        <f>('نرخ '!M11*150000)+(0.75*9000000)</f>
        <v>27000000</v>
      </c>
      <c r="M12" s="108">
        <f>('نرخ '!N11*150000)+(0.75*9000000)</f>
        <v>21750000</v>
      </c>
      <c r="N12" s="108">
        <f>('نرخ '!O11*150000)+(0.75*9000000)</f>
        <v>33150000</v>
      </c>
      <c r="O12" s="108">
        <f>('نرخ '!P11*150000)+(0.75*15000000)</f>
        <v>32250000</v>
      </c>
      <c r="P12" s="108">
        <f>('نرخ '!Q11*150000)+(0.75*15000000)</f>
        <v>42000000</v>
      </c>
      <c r="Q12" s="108">
        <f>('نرخ '!R11*150000)+(0.75*9000000)</f>
        <v>26700000</v>
      </c>
      <c r="R12" s="108">
        <f>('نرخ '!S11*150000)+(0.75*9000000)</f>
        <v>25200000</v>
      </c>
      <c r="S12" s="30"/>
    </row>
    <row r="13" spans="1:19" s="1" customFormat="1" x14ac:dyDescent="0.25">
      <c r="A13" s="19" t="s">
        <v>28</v>
      </c>
      <c r="B13" s="108">
        <f>('نرخ '!C12*150000)+(0.75*9000000)</f>
        <v>25200000</v>
      </c>
      <c r="C13" s="108">
        <f>('نرخ '!D12*150000)+(0.75*15000000)</f>
        <v>43500000</v>
      </c>
      <c r="D13" s="108">
        <f>('نرخ '!E12*150000)+(0.75*18000000)</f>
        <v>86700000</v>
      </c>
      <c r="E13" s="108">
        <f>('نرخ '!F12*150000)+(0.75*15000000)</f>
        <v>16800000</v>
      </c>
      <c r="F13" s="108">
        <f>('نرخ '!G12*150000)+(0.75*9000000)</f>
        <v>19650000</v>
      </c>
      <c r="G13" s="108">
        <f>('نرخ '!H12*150000)+(0.75*15000000)</f>
        <v>64050000</v>
      </c>
      <c r="H13" s="108">
        <f>('نرخ '!I12*150000)+(0.75*9000000)</f>
        <v>24600000</v>
      </c>
      <c r="I13" s="108">
        <f>('نرخ '!J12*150000)+(0.75*9000000)</f>
        <v>31050000</v>
      </c>
      <c r="J13" s="108">
        <f>('نرخ '!K12*150000)+(0.75*9000000)</f>
        <v>34350000</v>
      </c>
      <c r="K13" s="108">
        <f>('نرخ '!L12*150000)+(0.75*15000000)</f>
        <v>73500000</v>
      </c>
      <c r="L13" s="108">
        <f>('نرخ '!M12*150000)+(0.75*9000000)</f>
        <v>19650000</v>
      </c>
      <c r="M13" s="108">
        <f>('نرخ '!N12*150000)+(0.75*9000000)</f>
        <v>24750000</v>
      </c>
      <c r="N13" s="108">
        <f>('نرخ '!O12*150000)+(0.75*9000000)</f>
        <v>14700000</v>
      </c>
      <c r="O13" s="108">
        <f>('نرخ '!P12*150000)+(0.75*15000000)</f>
        <v>51000000</v>
      </c>
      <c r="P13" s="108">
        <f>('نرخ '!Q12*150000)+(0.75*15000000)</f>
        <v>45000000</v>
      </c>
      <c r="Q13" s="108">
        <f>('نرخ '!R12*150000)+(0.75*9000000)</f>
        <v>24450000</v>
      </c>
      <c r="R13" s="108"/>
      <c r="S13" s="30"/>
    </row>
    <row r="14" spans="1:19" ht="22.5" x14ac:dyDescent="0.6">
      <c r="A14" s="5" t="s">
        <v>24</v>
      </c>
      <c r="B14" s="5"/>
      <c r="C14" s="5"/>
      <c r="D14" s="5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S14" s="30"/>
    </row>
    <row r="15" spans="1:19" ht="22.5" x14ac:dyDescent="0.6">
      <c r="A15" s="5" t="s">
        <v>23</v>
      </c>
      <c r="B15" s="5"/>
      <c r="C15" s="5"/>
      <c r="D15" s="5"/>
      <c r="E15" s="5"/>
      <c r="F15" s="1"/>
      <c r="G15" s="1"/>
      <c r="H15" s="1"/>
      <c r="I15" s="1"/>
      <c r="J15" s="1"/>
      <c r="K15" s="1"/>
      <c r="S15" s="30"/>
    </row>
    <row r="16" spans="1:19" ht="28.5" x14ac:dyDescent="0.25">
      <c r="A16" s="111" t="s">
        <v>31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"/>
      <c r="M16" s="1"/>
      <c r="N16" s="1"/>
      <c r="O16" s="1"/>
      <c r="P16" s="1"/>
    </row>
    <row r="17" spans="1:18" ht="20.25" x14ac:dyDescent="0.55000000000000004">
      <c r="A17" s="22" t="s">
        <v>22</v>
      </c>
      <c r="B17" s="61" t="s">
        <v>1</v>
      </c>
      <c r="C17" s="62" t="s">
        <v>11</v>
      </c>
      <c r="D17" s="66" t="s">
        <v>12</v>
      </c>
      <c r="E17" s="67" t="s">
        <v>2</v>
      </c>
      <c r="F17" s="63" t="s">
        <v>3</v>
      </c>
      <c r="G17" s="70" t="s">
        <v>16</v>
      </c>
      <c r="H17" s="71" t="s">
        <v>4</v>
      </c>
      <c r="I17" s="60" t="s">
        <v>5</v>
      </c>
      <c r="J17" s="67" t="s">
        <v>6</v>
      </c>
      <c r="K17" s="69" t="s">
        <v>13</v>
      </c>
      <c r="L17" s="65" t="s">
        <v>7</v>
      </c>
      <c r="M17" s="68" t="s">
        <v>8</v>
      </c>
      <c r="N17" s="65" t="s">
        <v>9</v>
      </c>
      <c r="O17" s="64" t="s">
        <v>14</v>
      </c>
      <c r="P17" s="56" t="s">
        <v>15</v>
      </c>
      <c r="Q17" s="59" t="s">
        <v>29</v>
      </c>
      <c r="R17" s="57" t="s">
        <v>28</v>
      </c>
    </row>
    <row r="18" spans="1:18" x14ac:dyDescent="0.25">
      <c r="A18" s="15" t="s">
        <v>2</v>
      </c>
      <c r="B18" s="108">
        <f>('نرخ '!C2*135000)+(0.75*8000000)</f>
        <v>17880000</v>
      </c>
      <c r="C18" s="108">
        <f>('نرخ '!D2*135000)+(0.75*12500000)</f>
        <v>33675000</v>
      </c>
      <c r="D18" s="108">
        <f>('نرخ '!E2*135000)+(0.75*16500000)</f>
        <v>73395000</v>
      </c>
      <c r="E18" s="108"/>
      <c r="F18" s="108">
        <f>('نرخ '!G2*135000)+(0.75*8000000)</f>
        <v>21660000</v>
      </c>
      <c r="G18" s="108">
        <f>('نرخ '!H2*135000)+(0.75*12500000)</f>
        <v>54870000</v>
      </c>
      <c r="H18" s="108">
        <f>('نرخ '!I2*135000)+(0.75*8000000)</f>
        <v>17340000</v>
      </c>
      <c r="I18" s="108">
        <f>('نرخ '!J2*135000)+(0.75*8000000)</f>
        <v>23010000</v>
      </c>
      <c r="J18" s="108">
        <f>('نرخ '!K2*135000)+(0.75*8000000)</f>
        <v>26115000</v>
      </c>
      <c r="K18" s="108">
        <f>('نرخ '!L2*135000)+(0.75*12500000)</f>
        <v>60675000</v>
      </c>
      <c r="L18" s="108">
        <f>('نرخ '!M2*135000)+(0.75*8000000)</f>
        <v>12885000</v>
      </c>
      <c r="M18" s="108">
        <f>('نرخ '!N2*135000)+(0.75*8000000)</f>
        <v>17340000</v>
      </c>
      <c r="N18" s="108">
        <f>('نرخ '!O2*135000)+(0.75*8000000)</f>
        <v>18285000</v>
      </c>
      <c r="O18" s="108">
        <f>('نرخ '!P2*135000)+(0.75*12500000)</f>
        <v>40425000</v>
      </c>
      <c r="P18" s="108">
        <f>('نرخ '!Q2*135000)+(0.75*12500000)</f>
        <v>34890000</v>
      </c>
      <c r="Q18" s="108">
        <f>('نرخ '!R2*135000)+(0.75*8000000)</f>
        <v>17205000</v>
      </c>
      <c r="R18" s="108">
        <f>('نرخ '!S2*135000)+(0.75*8000000)</f>
        <v>10995000</v>
      </c>
    </row>
    <row r="19" spans="1:18" x14ac:dyDescent="0.25">
      <c r="A19" s="21" t="s">
        <v>3</v>
      </c>
      <c r="B19" s="108">
        <f>('نرخ '!C3*135000)+(0.75*8000000)</f>
        <v>33135000</v>
      </c>
      <c r="C19" s="108">
        <f>('نرخ '!D3*135000)+(0.75*12500000)</f>
        <v>48930000</v>
      </c>
      <c r="D19" s="108">
        <f>('نرخ '!E3*135000)+(0.75*16500000)</f>
        <v>88650000</v>
      </c>
      <c r="E19" s="108">
        <f>('نرخ '!F3*135000)+(0.75*12500000)</f>
        <v>25035000</v>
      </c>
      <c r="F19" s="108"/>
      <c r="G19" s="108">
        <f>('نرخ '!H3*135000)+(0.75*12500000)</f>
        <v>46365000</v>
      </c>
      <c r="H19" s="108">
        <f>('نرخ '!I3*135000)+(0.75*8000000)</f>
        <v>32595000</v>
      </c>
      <c r="I19" s="108">
        <f>('نرخ '!J3*135000)+(0.75*8000000)</f>
        <v>38265000</v>
      </c>
      <c r="J19" s="108">
        <f>('نرخ '!K3*135000)+(0.75*8000000)</f>
        <v>41370000</v>
      </c>
      <c r="K19" s="108">
        <f>('نرخ '!L3*135000)+(0.75*12500000)</f>
        <v>75930000</v>
      </c>
      <c r="L19" s="108">
        <f>('نرخ '!M3*135000)+(0.75*8000000)</f>
        <v>28275000</v>
      </c>
      <c r="M19" s="108">
        <f>('نرخ '!N3*135000)+(0.75*8000000)</f>
        <v>32865000</v>
      </c>
      <c r="N19" s="108">
        <f>('نرخ '!O3*135000)+(0.75*8000000)</f>
        <v>15855000</v>
      </c>
      <c r="O19" s="108">
        <f>('نرخ '!P3*135000)+(0.75*12500000)</f>
        <v>55545000</v>
      </c>
      <c r="P19" s="108">
        <f>('نرخ '!Q3*135000)+(0.75*12500000)</f>
        <v>37320000</v>
      </c>
      <c r="Q19" s="108">
        <f>('نرخ '!R3*135000)+(0.75*8000000)</f>
        <v>32460000</v>
      </c>
      <c r="R19" s="108">
        <f>('نرخ '!S3*135000)+(0.75*8000000)</f>
        <v>17610000</v>
      </c>
    </row>
    <row r="20" spans="1:18" x14ac:dyDescent="0.25">
      <c r="A20" s="15" t="s">
        <v>4</v>
      </c>
      <c r="B20" s="108">
        <f>('نرخ '!C4*135000)+(0.75*8000000)</f>
        <v>13695000</v>
      </c>
      <c r="C20" s="108">
        <f>('نرخ '!D4*135000)+(0.75*12500000)</f>
        <v>29490000</v>
      </c>
      <c r="D20" s="108">
        <f>('نرخ '!E4*135000)+(0.75*16500000)</f>
        <v>69345000</v>
      </c>
      <c r="E20" s="108">
        <f>('نرخ '!F4*135000)+(0.75*12500000)</f>
        <v>20715000</v>
      </c>
      <c r="F20" s="108">
        <f>('نرخ '!G4*135000)+(0.75*8000000)</f>
        <v>32730000</v>
      </c>
      <c r="G20" s="108">
        <f>('نرخ '!H4*135000)+(0.75*12500000)</f>
        <v>65805000</v>
      </c>
      <c r="H20" s="108"/>
      <c r="I20" s="108">
        <f>('نرخ '!J4*135000)+(0.75*8000000)</f>
        <v>11940000</v>
      </c>
      <c r="J20" s="108">
        <f>('نرخ '!K4*135000)+(0.75*8000000)</f>
        <v>15045000</v>
      </c>
      <c r="K20" s="108">
        <f>('نرخ '!L4*135000)+(0.75*12500000)</f>
        <v>49605000</v>
      </c>
      <c r="L20" s="108">
        <f>('نرخ '!M4*135000)+(0.75*8000000)</f>
        <v>23685000</v>
      </c>
      <c r="M20" s="108">
        <f>('نرخ '!N4*135000)+(0.75*8000000)</f>
        <v>28140000</v>
      </c>
      <c r="N20" s="108">
        <f>('نرخ '!O4*135000)+(0.75*8000000)</f>
        <v>29355000</v>
      </c>
      <c r="O20" s="108">
        <f>('نرخ '!P4*135000)+(0.75*12500000)</f>
        <v>36105000</v>
      </c>
      <c r="P20" s="108">
        <f>('نرخ '!Q4*135000)+(0.75*12500000)</f>
        <v>45825000</v>
      </c>
      <c r="Q20" s="108">
        <f>('نرخ '!R4*135000)+(0.75*8000000)</f>
        <v>20985000</v>
      </c>
      <c r="R20" s="108">
        <f>('نرخ '!S4*135000)+(0.75*8000000)</f>
        <v>22065000</v>
      </c>
    </row>
    <row r="21" spans="1:18" x14ac:dyDescent="0.25">
      <c r="A21" s="21" t="s">
        <v>5</v>
      </c>
      <c r="B21" s="108">
        <f>('نرخ '!C5*135000)+(0.75*8000000)</f>
        <v>19365000</v>
      </c>
      <c r="C21" s="108">
        <f>('نرخ '!D5*135000)+(0.75*12500000)</f>
        <v>21795000</v>
      </c>
      <c r="D21" s="108">
        <f>('نرخ '!E5*135000)+(0.75*16500000)</f>
        <v>61650000</v>
      </c>
      <c r="E21" s="108">
        <f>('نرخ '!F5*135000)+(0.75*12500000)</f>
        <v>26385000</v>
      </c>
      <c r="F21" s="108">
        <f>('نرخ '!G5*135000)+(0.75*8000000)</f>
        <v>38265000</v>
      </c>
      <c r="G21" s="108">
        <f>('نرخ '!H5*135000)+(0.75*12500000)</f>
        <v>71610000</v>
      </c>
      <c r="H21" s="108">
        <f>('نرخ '!I5*135000)+(0.75*8000000)</f>
        <v>11940000</v>
      </c>
      <c r="I21" s="108"/>
      <c r="J21" s="108">
        <f>('نرخ '!K5*135000)+(0.75*8000000)</f>
        <v>9645000</v>
      </c>
      <c r="K21" s="108">
        <f>('نرخ '!L5*135000)+(0.75*12500000)</f>
        <v>44205000</v>
      </c>
      <c r="L21" s="108">
        <f>('نرخ '!M5*135000)+(0.75*8000000)</f>
        <v>29490000</v>
      </c>
      <c r="M21" s="108">
        <f>('نرخ '!N5*135000)+(0.75*8000000)</f>
        <v>33945000</v>
      </c>
      <c r="N21" s="108">
        <f>('نرخ '!O5*135000)+(0.75*8000000)</f>
        <v>35025000</v>
      </c>
      <c r="O21" s="108">
        <f>('نرخ '!P5*135000)+(0.75*12500000)</f>
        <v>41910000</v>
      </c>
      <c r="P21" s="108">
        <f>('نرخ '!Q5*135000)+(0.75*12500000)</f>
        <v>51630000</v>
      </c>
      <c r="Q21" s="108">
        <f>('نرخ '!R5*135000)+(0.75*8000000)</f>
        <v>26790000</v>
      </c>
      <c r="R21" s="108">
        <f>('نرخ '!S5*135000)+(0.75*8000000)</f>
        <v>27870000</v>
      </c>
    </row>
    <row r="22" spans="1:18" x14ac:dyDescent="0.25">
      <c r="A22" s="15" t="s">
        <v>6</v>
      </c>
      <c r="B22" s="108">
        <f>('نرخ '!C6*135000)+(0.75*8000000)</f>
        <v>22740000</v>
      </c>
      <c r="C22" s="108">
        <f>('نرخ '!D6*135000)+(0.75*12500000)</f>
        <v>26385000</v>
      </c>
      <c r="D22" s="108">
        <f>('نرخ '!E6*135000)+(0.75*16500000)</f>
        <v>64485000</v>
      </c>
      <c r="E22" s="108">
        <f>('نرخ '!F6*135000)+(0.75*12500000)</f>
        <v>29490000</v>
      </c>
      <c r="F22" s="108">
        <f>('نرخ '!G6*135000)+(0.75*8000000)</f>
        <v>41370000</v>
      </c>
      <c r="G22" s="108">
        <f>('نرخ '!H6*135000)+(0.75*12500000)</f>
        <v>74985000</v>
      </c>
      <c r="H22" s="108">
        <f>('نرخ '!I6*135000)+(0.75*8000000)</f>
        <v>15045000</v>
      </c>
      <c r="I22" s="108">
        <f>('نرخ '!J6*135000)+(0.75*8000000)</f>
        <v>9645000</v>
      </c>
      <c r="J22" s="108"/>
      <c r="K22" s="108">
        <f>('نرخ '!L6*135000)+(0.75*12500000)</f>
        <v>40560000</v>
      </c>
      <c r="L22" s="108">
        <f>('نرخ '!M6*135000)+(0.75*8000000)</f>
        <v>32730000</v>
      </c>
      <c r="M22" s="108">
        <f>('نرخ '!N6*135000)+(0.75*8000000)</f>
        <v>37320000</v>
      </c>
      <c r="N22" s="108">
        <f>('نرخ '!O6*135000)+(0.75*8000000)</f>
        <v>38400000</v>
      </c>
      <c r="O22" s="108">
        <f>('نرخ '!P6*135000)+(0.75*12500000)</f>
        <v>45285000</v>
      </c>
      <c r="P22" s="108">
        <f>('نرخ '!Q6*135000)+(0.75*12500000)</f>
        <v>54870000</v>
      </c>
      <c r="Q22" s="108">
        <f>('نرخ '!R6*135000)+(0.75*8000000)</f>
        <v>30030000</v>
      </c>
      <c r="R22" s="108">
        <f>('نرخ '!S6*135000)+(0.75*8000000)</f>
        <v>30840000</v>
      </c>
    </row>
    <row r="23" spans="1:18" x14ac:dyDescent="0.25">
      <c r="A23" s="21" t="s">
        <v>7</v>
      </c>
      <c r="B23" s="108">
        <f>('نرخ '!C7*135000)+(0.75*8000000)</f>
        <v>24225000</v>
      </c>
      <c r="C23" s="108">
        <f>('نرخ '!D7*135000)+(0.75*12500000)</f>
        <v>39885000</v>
      </c>
      <c r="D23" s="108">
        <f>('نرخ '!E7*135000)+(0.75*16500000)</f>
        <v>79740000</v>
      </c>
      <c r="E23" s="108">
        <f>('نرخ '!F7*135000)+(0.75*12500000)</f>
        <v>16260000</v>
      </c>
      <c r="F23" s="108">
        <f>('نرخ '!G7*135000)+(0.75*8000000)</f>
        <v>28275000</v>
      </c>
      <c r="G23" s="108">
        <f>('نرخ '!H7*135000)+(0.75*12500000)</f>
        <v>61350000</v>
      </c>
      <c r="H23" s="108">
        <f>('نرخ '!I7*135000)+(0.75*8000000)</f>
        <v>23685000</v>
      </c>
      <c r="I23" s="108">
        <f>('نرخ '!J7*135000)+(0.75*8000000)</f>
        <v>29490000</v>
      </c>
      <c r="J23" s="108">
        <f>('نرخ '!K7*135000)+(0.75*8000000)</f>
        <v>32730000</v>
      </c>
      <c r="K23" s="108">
        <f>('نرخ '!L7*135000)+(0.75*12500000)</f>
        <v>67020000</v>
      </c>
      <c r="L23" s="108"/>
      <c r="M23" s="108">
        <f>('نرخ '!N7*135000)+(0.75*8000000)</f>
        <v>11535000</v>
      </c>
      <c r="N23" s="108">
        <f>('نرخ '!O7*135000)+(0.75*8000000)</f>
        <v>24765000</v>
      </c>
      <c r="O23" s="108">
        <f>('نرخ '!P7*135000)+(0.75*12500000)</f>
        <v>37860000</v>
      </c>
      <c r="P23" s="108">
        <f>('نرخ '!Q7*135000)+(0.75*12500000)</f>
        <v>29220000</v>
      </c>
      <c r="Q23" s="108">
        <f>('نرخ '!R7*135000)+(0.75*8000000)</f>
        <v>23550000</v>
      </c>
      <c r="R23" s="108">
        <f>('نرخ '!S7*135000)+(0.75*8000000)</f>
        <v>17610000</v>
      </c>
    </row>
    <row r="24" spans="1:18" x14ac:dyDescent="0.25">
      <c r="A24" s="15" t="s">
        <v>8</v>
      </c>
      <c r="B24" s="108">
        <f>('نرخ '!C8*135000)+(0.75*8000000)</f>
        <v>19500000</v>
      </c>
      <c r="C24" s="108">
        <f>('نرخ '!D8*135000)+(0.75*12500000)</f>
        <v>37725000</v>
      </c>
      <c r="D24" s="108">
        <f>('نرخ '!E8*135000)+(0.75*16500000)</f>
        <v>77580000</v>
      </c>
      <c r="E24" s="108">
        <f>('نرخ '!F8*135000)+(0.75*12500000)</f>
        <v>20715000</v>
      </c>
      <c r="F24" s="108">
        <f>('نرخ '!G8*135000)+(0.75*8000000)</f>
        <v>32865000</v>
      </c>
      <c r="G24" s="108">
        <f>('نرخ '!H8*135000)+(0.75*12500000)</f>
        <v>65805000</v>
      </c>
      <c r="H24" s="108">
        <f>('نرخ '!I8*135000)+(0.75*8000000)</f>
        <v>28140000</v>
      </c>
      <c r="I24" s="108">
        <f>('نرخ '!J8*135000)+(0.75*8000000)</f>
        <v>33945000</v>
      </c>
      <c r="J24" s="108">
        <f>('نرخ '!K8*135000)+(0.75*8000000)</f>
        <v>37320000</v>
      </c>
      <c r="K24" s="108">
        <f>('نرخ '!L8*135000)+(0.75*12500000)</f>
        <v>71475000</v>
      </c>
      <c r="L24" s="108">
        <f>('نرخ '!M8*135000)+(0.75*8000000)</f>
        <v>11535000</v>
      </c>
      <c r="M24" s="108"/>
      <c r="N24" s="108">
        <f>('نرخ '!O8*135000)+(0.75*8000000)</f>
        <v>29220000</v>
      </c>
      <c r="O24" s="108">
        <f>('نرخ '!P8*135000)+(0.75*12500000)</f>
        <v>34890000</v>
      </c>
      <c r="P24" s="108">
        <f>('نرخ '!Q8*135000)+(0.75*12500000)</f>
        <v>23685000</v>
      </c>
      <c r="Q24" s="108">
        <f>('نرخ '!R8*135000)+(0.75*8000000)</f>
        <v>28005000</v>
      </c>
      <c r="R24" s="108">
        <f>('نرخ '!S8*135000)+(0.75*8000000)</f>
        <v>22200000</v>
      </c>
    </row>
    <row r="25" spans="1:18" x14ac:dyDescent="0.25">
      <c r="A25" s="21" t="s">
        <v>9</v>
      </c>
      <c r="B25" s="108">
        <f>('نرخ '!C9*135000)+(0.75*8000000)</f>
        <v>29760000</v>
      </c>
      <c r="C25" s="108">
        <f>('نرخ '!D9*135000)+(0.75*12500000)</f>
        <v>45555000</v>
      </c>
      <c r="D25" s="108">
        <f>('نرخ '!E9*135000)+(0.75*16500000)</f>
        <v>85410000</v>
      </c>
      <c r="E25" s="108">
        <f>('نرخ '!F9*135000)+(0.75*12500000)</f>
        <v>21660000</v>
      </c>
      <c r="F25" s="108">
        <f>('نرخ '!G9*135000)+(0.75*8000000)</f>
        <v>15855000</v>
      </c>
      <c r="G25" s="108">
        <f>('نرخ '!H9*135000)+(0.75*12500000)</f>
        <v>56085000</v>
      </c>
      <c r="H25" s="108">
        <f>('نرخ '!I9*135000)+(0.75*8000000)</f>
        <v>29355000</v>
      </c>
      <c r="I25" s="108">
        <f>('نرخ '!J9*135000)+(0.75*8000000)</f>
        <v>35025000</v>
      </c>
      <c r="J25" s="108">
        <f>('نرخ '!K9*135000)+(0.75*8000000)</f>
        <v>38400000</v>
      </c>
      <c r="K25" s="108">
        <f>('نرخ '!L9*135000)+(0.75*12500000)</f>
        <v>72690000</v>
      </c>
      <c r="L25" s="108">
        <f>('نرخ '!M9*135000)+(0.75*8000000)</f>
        <v>24765000</v>
      </c>
      <c r="M25" s="108">
        <f>('نرخ '!N9*135000)+(0.75*8000000)</f>
        <v>29220000</v>
      </c>
      <c r="N25" s="108"/>
      <c r="O25" s="108">
        <f>('نرخ '!P9*135000)+(0.75*12500000)</f>
        <v>52305000</v>
      </c>
      <c r="P25" s="108">
        <f>('نرخ '!Q9*135000)+(0.75*12500000)</f>
        <v>32865000</v>
      </c>
      <c r="Q25" s="108">
        <f>('نرخ '!R9*135000)+(0.75*8000000)</f>
        <v>29085000</v>
      </c>
      <c r="R25" s="108">
        <f>('نرخ '!S9*135000)+(0.75*8000000)</f>
        <v>13155000</v>
      </c>
    </row>
    <row r="26" spans="1:18" x14ac:dyDescent="0.25">
      <c r="A26" s="15" t="s">
        <v>10</v>
      </c>
      <c r="B26" s="108">
        <f>('نرخ '!C10*135000)+(0.75*8000000)</f>
        <v>23955000</v>
      </c>
      <c r="C26" s="108">
        <f>('نرخ '!D10*135000)+(0.75*12500000)</f>
        <v>39750000</v>
      </c>
      <c r="D26" s="108">
        <f>('نرخ '!E10*135000)+(0.75*16500000)</f>
        <v>79605000</v>
      </c>
      <c r="E26" s="108">
        <f>('نرخ '!F10*135000)+(0.75*12500000)</f>
        <v>20580000</v>
      </c>
      <c r="F26" s="108">
        <f>('نرخ '!G10*135000)+(0.75*8000000)</f>
        <v>32460000</v>
      </c>
      <c r="G26" s="108">
        <f>('نرخ '!H10*135000)+(0.75*12500000)</f>
        <v>65670000</v>
      </c>
      <c r="H26" s="108">
        <f>('نرخ '!I10*135000)+(0.75*8000000)</f>
        <v>20985000</v>
      </c>
      <c r="I26" s="108">
        <f>('نرخ '!J10*135000)+(0.75*8000000)</f>
        <v>26790000</v>
      </c>
      <c r="J26" s="108">
        <f>('نرخ '!K10*135000)+(0.75*8000000)</f>
        <v>30030000</v>
      </c>
      <c r="K26" s="108">
        <f>('نرخ '!L10*135000)+(0.75*12500000)</f>
        <v>64320000</v>
      </c>
      <c r="L26" s="108">
        <f>('نرخ '!M10*135000)+(0.75*8000000)</f>
        <v>23550000</v>
      </c>
      <c r="M26" s="108">
        <f>('نرخ '!N10*135000)+(0.75*8000000)</f>
        <v>28005000</v>
      </c>
      <c r="N26" s="108">
        <f>('نرخ '!O10*135000)+(0.75*8000000)</f>
        <v>29085000</v>
      </c>
      <c r="O26" s="108">
        <f>('نرخ '!P10*135000)+(0.75*12500000)</f>
        <v>46500000</v>
      </c>
      <c r="P26" s="108">
        <f>('نرخ '!Q10*135000)+(0.75*12500000)</f>
        <v>45690000</v>
      </c>
      <c r="Q26" s="108"/>
      <c r="R26" s="108">
        <f>('نرخ '!S10*135000)+(0.75*8000000)</f>
        <v>21930000</v>
      </c>
    </row>
    <row r="27" spans="1:18" x14ac:dyDescent="0.25">
      <c r="A27" s="21" t="s">
        <v>1</v>
      </c>
      <c r="B27" s="108"/>
      <c r="C27" s="108">
        <f>('نرخ '!D11*135000)+(0.75*12500000)</f>
        <v>25170000</v>
      </c>
      <c r="D27" s="108">
        <f>('نرخ '!E11*135000)+(0.75*16500000)</f>
        <v>64890000</v>
      </c>
      <c r="E27" s="108">
        <f>('نرخ '!F11*135000)+(0.75*12500000)</f>
        <v>21255000</v>
      </c>
      <c r="F27" s="108">
        <f>('نرخ '!G11*135000)+(0.75*8000000)</f>
        <v>33135000</v>
      </c>
      <c r="G27" s="108">
        <f>('نرخ '!H11*135000)+(0.75*12500000)</f>
        <v>66615000</v>
      </c>
      <c r="H27" s="108">
        <f>('نرخ '!I11*135000)+(0.75*8000000)</f>
        <v>13695000</v>
      </c>
      <c r="I27" s="108">
        <f>('نرخ '!J11*135000)+(0.75*8000000)</f>
        <v>19365000</v>
      </c>
      <c r="J27" s="108">
        <f>('نرخ '!K11*135000)+(0.75*8000000)</f>
        <v>22740000</v>
      </c>
      <c r="K27" s="108">
        <f>('نرخ '!L11*135000)+(0.75*12500000)</f>
        <v>57570000</v>
      </c>
      <c r="L27" s="108">
        <f>('نرخ '!M11*135000)+(0.75*8000000)</f>
        <v>24225000</v>
      </c>
      <c r="M27" s="108">
        <f>('نرخ '!N11*135000)+(0.75*8000000)</f>
        <v>19500000</v>
      </c>
      <c r="N27" s="108">
        <f>('نرخ '!O11*135000)+(0.75*8000000)</f>
        <v>29760000</v>
      </c>
      <c r="O27" s="108">
        <f>('نرخ '!P11*135000)+(0.75*12500000)</f>
        <v>28275000</v>
      </c>
      <c r="P27" s="108">
        <f>('نرخ '!Q11*135000)+(0.75*12500000)</f>
        <v>37050000</v>
      </c>
      <c r="Q27" s="108">
        <f>('نرخ '!R11*135000)+(0.75*8000000)</f>
        <v>23955000</v>
      </c>
      <c r="R27" s="108">
        <f>('نرخ '!S11*135000)+(0.75*8000000)</f>
        <v>22605000</v>
      </c>
    </row>
    <row r="28" spans="1:18" s="1" customFormat="1" x14ac:dyDescent="0.25">
      <c r="A28" s="19" t="s">
        <v>28</v>
      </c>
      <c r="B28" s="108">
        <f>('نرخ '!C12*135000)+(0.75*8000000)</f>
        <v>22605000</v>
      </c>
      <c r="C28" s="108">
        <f>('نرخ '!D12*135000)+(0.75*12500000)</f>
        <v>38400000</v>
      </c>
      <c r="D28" s="108">
        <f>('نرخ '!E12*135000)+(0.75*16500000)</f>
        <v>78255000</v>
      </c>
      <c r="E28" s="108">
        <f>('نرخ '!F12*135000)+(0.75*12500000)</f>
        <v>14370000</v>
      </c>
      <c r="F28" s="108">
        <f>('نرخ '!G12*135000)+(0.75*8000000)</f>
        <v>17610000</v>
      </c>
      <c r="G28" s="108">
        <f>('نرخ '!H12*135000)+(0.75*12500000)</f>
        <v>56895000</v>
      </c>
      <c r="H28" s="108">
        <f>('نرخ '!I12*135000)+(0.75*8000000)</f>
        <v>22065000</v>
      </c>
      <c r="I28" s="108">
        <f>('نرخ '!J12*135000)+(0.75*8000000)</f>
        <v>27870000</v>
      </c>
      <c r="J28" s="108">
        <f>('نرخ '!K12*135000)+(0.75*8000000)</f>
        <v>30840000</v>
      </c>
      <c r="K28" s="108">
        <f>('نرخ '!L12*135000)+(0.75*12500000)</f>
        <v>65400000</v>
      </c>
      <c r="L28" s="108">
        <f>('نرخ '!M12*135000)+(0.75*8000000)</f>
        <v>17610000</v>
      </c>
      <c r="M28" s="108">
        <f>('نرخ '!N12*135000)+(0.75*8000000)</f>
        <v>22200000</v>
      </c>
      <c r="N28" s="108">
        <f>('نرخ '!O12*135000)+(0.75*8000000)</f>
        <v>13155000</v>
      </c>
      <c r="O28" s="108">
        <f>('نرخ '!P12*135000)+(0.75*12500000)</f>
        <v>45150000</v>
      </c>
      <c r="P28" s="108">
        <f>('نرخ '!Q12*135000)+(0.75*12500000)</f>
        <v>39750000</v>
      </c>
      <c r="Q28" s="108">
        <f>('نرخ '!R12*135000)+(0.75*8000000)</f>
        <v>21930000</v>
      </c>
      <c r="R28" s="45"/>
    </row>
    <row r="29" spans="1:18" ht="22.5" x14ac:dyDescent="0.6">
      <c r="A29" s="5" t="s">
        <v>24</v>
      </c>
      <c r="B29" s="5"/>
      <c r="C29" s="5"/>
      <c r="D29" s="5"/>
      <c r="E29" s="5"/>
      <c r="F29" s="1"/>
      <c r="G29" s="1"/>
      <c r="H29" s="1"/>
      <c r="I29" s="1"/>
      <c r="J29" s="1"/>
      <c r="K29" s="1"/>
      <c r="L29" s="1"/>
    </row>
    <row r="30" spans="1:18" ht="22.5" x14ac:dyDescent="0.6">
      <c r="A30" s="5" t="s">
        <v>23</v>
      </c>
      <c r="B30" s="5"/>
      <c r="C30" s="5"/>
      <c r="D30" s="5"/>
      <c r="E30" s="5"/>
      <c r="F30" s="1"/>
      <c r="G30" s="1"/>
      <c r="H30" s="1"/>
      <c r="I30" s="1"/>
      <c r="J30" s="1"/>
      <c r="K30" s="1"/>
      <c r="L30" s="1"/>
    </row>
    <row r="32" spans="1:18" x14ac:dyDescent="0.25">
      <c r="C32" s="30"/>
      <c r="D32" s="16"/>
      <c r="E32" s="30"/>
      <c r="F32" s="30"/>
      <c r="G32" s="30"/>
      <c r="H32" s="30"/>
    </row>
    <row r="33" spans="17:17" x14ac:dyDescent="0.25">
      <c r="Q33" s="1"/>
    </row>
  </sheetData>
  <mergeCells count="2">
    <mergeCell ref="A1:K1"/>
    <mergeCell ref="A16:K16"/>
  </mergeCells>
  <pageMargins left="0.23622047244094491" right="0.15748031496062992" top="0.74803149606299213" bottom="0.74803149606299213" header="0.23622047244094491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rightToLeft="1" topLeftCell="E7" workbookViewId="0">
      <selection activeCell="T18" sqref="T18"/>
    </sheetView>
  </sheetViews>
  <sheetFormatPr defaultColWidth="8.42578125" defaultRowHeight="15" x14ac:dyDescent="0.25"/>
  <cols>
    <col min="1" max="1" width="13.28515625" customWidth="1"/>
    <col min="2" max="2" width="10.42578125" customWidth="1"/>
    <col min="3" max="3" width="9.140625" customWidth="1"/>
    <col min="4" max="4" width="9.28515625" customWidth="1"/>
    <col min="5" max="5" width="11.42578125" customWidth="1"/>
    <col min="6" max="6" width="9.85546875" customWidth="1"/>
    <col min="7" max="7" width="9" customWidth="1"/>
    <col min="8" max="8" width="9.5703125" customWidth="1"/>
    <col min="10" max="10" width="11" customWidth="1"/>
    <col min="11" max="11" width="10.140625" customWidth="1"/>
    <col min="12" max="13" width="9.28515625" customWidth="1"/>
    <col min="14" max="14" width="11.42578125" customWidth="1"/>
    <col min="15" max="15" width="9.85546875" customWidth="1"/>
    <col min="16" max="16" width="11.28515625" customWidth="1"/>
    <col min="17" max="17" width="9.85546875" customWidth="1"/>
    <col min="18" max="18" width="10.7109375" customWidth="1"/>
  </cols>
  <sheetData>
    <row r="1" spans="1:18" ht="28.5" x14ac:dyDescent="0.25">
      <c r="A1" s="114" t="s">
        <v>37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92"/>
      <c r="M1" s="92"/>
      <c r="N1" s="92"/>
      <c r="O1" s="92"/>
      <c r="P1" s="92"/>
      <c r="Q1" s="92"/>
      <c r="R1" s="92"/>
    </row>
    <row r="2" spans="1:18" ht="20.25" x14ac:dyDescent="0.55000000000000004">
      <c r="A2" s="94" t="s">
        <v>22</v>
      </c>
      <c r="B2" s="95" t="s">
        <v>1</v>
      </c>
      <c r="C2" s="95" t="s">
        <v>11</v>
      </c>
      <c r="D2" s="95" t="s">
        <v>12</v>
      </c>
      <c r="E2" s="95" t="s">
        <v>2</v>
      </c>
      <c r="F2" s="95" t="s">
        <v>3</v>
      </c>
      <c r="G2" s="95" t="s">
        <v>16</v>
      </c>
      <c r="H2" s="95" t="s">
        <v>4</v>
      </c>
      <c r="I2" s="95" t="s">
        <v>5</v>
      </c>
      <c r="J2" s="95" t="s">
        <v>6</v>
      </c>
      <c r="K2" s="95" t="s">
        <v>13</v>
      </c>
      <c r="L2" s="95" t="s">
        <v>7</v>
      </c>
      <c r="M2" s="95" t="s">
        <v>8</v>
      </c>
      <c r="N2" s="95" t="s">
        <v>9</v>
      </c>
      <c r="O2" s="95" t="s">
        <v>14</v>
      </c>
      <c r="P2" s="95" t="s">
        <v>15</v>
      </c>
      <c r="Q2" s="88" t="s">
        <v>29</v>
      </c>
      <c r="R2" s="89" t="s">
        <v>28</v>
      </c>
    </row>
    <row r="3" spans="1:18" ht="18" x14ac:dyDescent="0.25">
      <c r="A3" s="93" t="s">
        <v>2</v>
      </c>
      <c r="B3" s="110">
        <f>('نرخ '!C2*225000)+(0.75*13500000)</f>
        <v>29925000</v>
      </c>
      <c r="C3" s="110">
        <f>('نرخ '!D2*225000)+(0.75*23000000)</f>
        <v>57750000</v>
      </c>
      <c r="D3" s="110">
        <f>('نرخ '!E2*225000)+(0.75*27000000)</f>
        <v>121950000</v>
      </c>
      <c r="E3" s="110"/>
      <c r="F3" s="110">
        <f>('نرخ '!G2*225000)+(0.75*13500000)</f>
        <v>36225000</v>
      </c>
      <c r="G3" s="110">
        <f>('نرخ '!H2*225000)+(0.75*23000000)</f>
        <v>93075000</v>
      </c>
      <c r="H3" s="110">
        <f>('نرخ '!I2*225000)+(0.75*13500000)</f>
        <v>29025000</v>
      </c>
      <c r="I3" s="110">
        <f>('نرخ '!J2*225000)+(0.75*13500000)</f>
        <v>38475000</v>
      </c>
      <c r="J3" s="110">
        <f>('نرخ '!K2*225000)+(0.75*13500000)</f>
        <v>43650000</v>
      </c>
      <c r="K3" s="110">
        <f>('نرخ '!L2*225000)+(0.75*23000000)</f>
        <v>102750000</v>
      </c>
      <c r="L3" s="110">
        <f>('نرخ '!M2*225000)+(0.75*13500000)</f>
        <v>21600000</v>
      </c>
      <c r="M3" s="110">
        <f>('نرخ '!N2*225000)+(0.75*13500000)</f>
        <v>29025000</v>
      </c>
      <c r="N3" s="110">
        <f>('نرخ '!O2*225000)+(0.75*13500000)</f>
        <v>30600000</v>
      </c>
      <c r="O3" s="110">
        <f>('نرخ '!P2*225000)+(0.75*23000000)</f>
        <v>69000000</v>
      </c>
      <c r="P3" s="110">
        <f>('نرخ '!Q2*225000)+(0.75*23000000)</f>
        <v>59775000</v>
      </c>
      <c r="Q3" s="110">
        <f>('نرخ '!R2*225000)+(0.75*13500000)</f>
        <v>28800000</v>
      </c>
      <c r="R3" s="110">
        <f>('نرخ '!S2*225000)+(0.75*13500000)</f>
        <v>18450000</v>
      </c>
    </row>
    <row r="4" spans="1:18" ht="18" x14ac:dyDescent="0.25">
      <c r="A4" s="93" t="s">
        <v>3</v>
      </c>
      <c r="B4" s="110">
        <f>('نرخ '!C3*225000)+(0.75*13500000)</f>
        <v>55350000</v>
      </c>
      <c r="C4" s="110">
        <f>('نرخ '!D3*225000)+(0.75*23000000)</f>
        <v>83175000</v>
      </c>
      <c r="D4" s="110">
        <f>('نرخ '!E3*225000)+(0.75*27000000)</f>
        <v>147375000</v>
      </c>
      <c r="E4" s="110">
        <f>('نرخ '!F3*225000)+(0.75*23000000)</f>
        <v>43350000</v>
      </c>
      <c r="F4" s="110"/>
      <c r="G4" s="110">
        <f>('نرخ '!H3*225000)+(0.75*23000000)</f>
        <v>78900000</v>
      </c>
      <c r="H4" s="110">
        <f>('نرخ '!I3*225000)+(0.75*13500000)</f>
        <v>54450000</v>
      </c>
      <c r="I4" s="110">
        <f>('نرخ '!J3*225000)+(0.75*13500000)</f>
        <v>63900000</v>
      </c>
      <c r="J4" s="110">
        <f>('نرخ '!K3*225000)+(0.75*13500000)</f>
        <v>69075000</v>
      </c>
      <c r="K4" s="110">
        <f>('نرخ '!L3*225000)+(0.75*23000000)</f>
        <v>128175000</v>
      </c>
      <c r="L4" s="110">
        <f>('نرخ '!M3*225000)+(0.75*13500000)</f>
        <v>47250000</v>
      </c>
      <c r="M4" s="110">
        <f>('نرخ '!N3*225000)+(0.75*13500000)</f>
        <v>54900000</v>
      </c>
      <c r="N4" s="110">
        <f>('نرخ '!O3*225000)+(0.75*13500000)</f>
        <v>26550000</v>
      </c>
      <c r="O4" s="110">
        <f>('نرخ '!P3*225000)+(0.75*23000000)</f>
        <v>94200000</v>
      </c>
      <c r="P4" s="110">
        <f>('نرخ '!Q3*225000)+(0.75*23000000)</f>
        <v>63825000</v>
      </c>
      <c r="Q4" s="110">
        <f>('نرخ '!R3*225000)+(0.75*13500000)</f>
        <v>54225000</v>
      </c>
      <c r="R4" s="110">
        <f>('نرخ '!S3*225000)+(0.75*13500000)</f>
        <v>29475000</v>
      </c>
    </row>
    <row r="5" spans="1:18" ht="18" x14ac:dyDescent="0.25">
      <c r="A5" s="93" t="s">
        <v>4</v>
      </c>
      <c r="B5" s="110">
        <f>('نرخ '!C4*225000)+(0.75*13500000)</f>
        <v>22950000</v>
      </c>
      <c r="C5" s="110">
        <f>('نرخ '!D4*225000)+(0.75*23000000)</f>
        <v>50775000</v>
      </c>
      <c r="D5" s="110">
        <f>('نرخ '!E4*225000)+(0.75*27000000)</f>
        <v>115200000</v>
      </c>
      <c r="E5" s="110">
        <f>('نرخ '!F4*225000)+(0.75*23000000)</f>
        <v>36150000</v>
      </c>
      <c r="F5" s="110">
        <f>('نرخ '!G4*225000)+(0.75*13500000)</f>
        <v>54675000</v>
      </c>
      <c r="G5" s="110">
        <f>('نرخ '!H4*225000)+(0.75*23000000)</f>
        <v>111300000</v>
      </c>
      <c r="H5" s="110"/>
      <c r="I5" s="110">
        <f>('نرخ '!J4*225000)+(0.75*13500000)</f>
        <v>20025000</v>
      </c>
      <c r="J5" s="110">
        <f>('نرخ '!K4*225000)+(0.75*13500000)</f>
        <v>25200000</v>
      </c>
      <c r="K5" s="110">
        <f>('نرخ '!L4*225000)+(0.75*23000000)</f>
        <v>84300000</v>
      </c>
      <c r="L5" s="110">
        <f>('نرخ '!M4*225000)+(0.75*13500000)</f>
        <v>39600000</v>
      </c>
      <c r="M5" s="110">
        <f>('نرخ '!N4*225000)+(0.75*13500000)</f>
        <v>47025000</v>
      </c>
      <c r="N5" s="110">
        <f>('نرخ '!O4*225000)+(0.75*13500000)</f>
        <v>49050000</v>
      </c>
      <c r="O5" s="110">
        <f>('نرخ '!P4*225000)+(0.75*23000000)</f>
        <v>61800000</v>
      </c>
      <c r="P5" s="110">
        <f>('نرخ '!Q4*225000)+(0.75*23000000)</f>
        <v>78000000</v>
      </c>
      <c r="Q5" s="110">
        <f>('نرخ '!R4*225000)+(0.75*13500000)</f>
        <v>35100000</v>
      </c>
      <c r="R5" s="110">
        <f>('نرخ '!S4*225000)+(0.75*13500000)</f>
        <v>36900000</v>
      </c>
    </row>
    <row r="6" spans="1:18" ht="18" x14ac:dyDescent="0.25">
      <c r="A6" s="93" t="s">
        <v>5</v>
      </c>
      <c r="B6" s="110">
        <f>('نرخ '!C5*225000)+(0.75*13500000)</f>
        <v>32400000</v>
      </c>
      <c r="C6" s="110">
        <f>('نرخ '!D5*225000)+(0.75*23000000)</f>
        <v>37950000</v>
      </c>
      <c r="D6" s="110">
        <f>('نرخ '!E5*225000)+(0.75*27000000)</f>
        <v>102375000</v>
      </c>
      <c r="E6" s="110">
        <f>('نرخ '!F5*225000)+(0.75*23000000)</f>
        <v>45600000</v>
      </c>
      <c r="F6" s="110">
        <f>('نرخ '!G5*225000)+(0.75*13500000)</f>
        <v>63900000</v>
      </c>
      <c r="G6" s="110">
        <f>('نرخ '!H5*225000)+(0.75*23000000)</f>
        <v>120975000</v>
      </c>
      <c r="H6" s="110">
        <f>('نرخ '!I5*225000)+(0.75*13500000)</f>
        <v>20025000</v>
      </c>
      <c r="I6" s="110"/>
      <c r="J6" s="110">
        <f>('نرخ '!K5*225000)+(0.75*13500000)</f>
        <v>16200000</v>
      </c>
      <c r="K6" s="110">
        <f>('نرخ '!L5*225000)+(0.75*23000000)</f>
        <v>75300000</v>
      </c>
      <c r="L6" s="110">
        <f>('نرخ '!M5*225000)+(0.75*13500000)</f>
        <v>49275000</v>
      </c>
      <c r="M6" s="110">
        <f>('نرخ '!N5*225000)+(0.75*13500000)</f>
        <v>56700000</v>
      </c>
      <c r="N6" s="110">
        <f>('نرخ '!O5*225000)+(0.75*13500000)</f>
        <v>58500000</v>
      </c>
      <c r="O6" s="110">
        <f>('نرخ '!P5*225000)+(0.75*23000000)</f>
        <v>71475000</v>
      </c>
      <c r="P6" s="110">
        <f>('نرخ '!Q5*225000)+(0.75*23000000)</f>
        <v>87675000</v>
      </c>
      <c r="Q6" s="110">
        <f>('نرخ '!R5*225000)+(0.75*13500000)</f>
        <v>44775000</v>
      </c>
      <c r="R6" s="110">
        <f>('نرخ '!S5*225000)+(0.75*13500000)</f>
        <v>46575000</v>
      </c>
    </row>
    <row r="7" spans="1:18" ht="18" x14ac:dyDescent="0.25">
      <c r="A7" s="93" t="s">
        <v>6</v>
      </c>
      <c r="B7" s="110">
        <f>('نرخ '!C6*225000)+(0.75*13500000)</f>
        <v>38025000</v>
      </c>
      <c r="C7" s="110">
        <f>('نرخ '!D6*225000)+(0.75*23000000)</f>
        <v>45600000</v>
      </c>
      <c r="D7" s="110">
        <f>('نرخ '!E6*225000)+(0.75*27000000)</f>
        <v>107100000</v>
      </c>
      <c r="E7" s="110">
        <f>('نرخ '!F6*225000)+(0.75*23000000)</f>
        <v>50775000</v>
      </c>
      <c r="F7" s="110">
        <f>('نرخ '!G6*225000)+(0.75*13500000)</f>
        <v>69075000</v>
      </c>
      <c r="G7" s="110">
        <f>('نرخ '!H6*225000)+(0.75*23000000)</f>
        <v>126600000</v>
      </c>
      <c r="H7" s="110">
        <f>('نرخ '!I6*225000)+(0.75*13500000)</f>
        <v>25200000</v>
      </c>
      <c r="I7" s="110">
        <f>('نرخ '!J6*225000)+(0.75*13500000)</f>
        <v>16200000</v>
      </c>
      <c r="J7" s="110"/>
      <c r="K7" s="110">
        <f>('نرخ '!L6*225000)+(0.75*23000000)</f>
        <v>69225000</v>
      </c>
      <c r="L7" s="110">
        <f>('نرخ '!M6*225000)+(0.75*13500000)</f>
        <v>54675000</v>
      </c>
      <c r="M7" s="110">
        <f>('نرخ '!N6*225000)+(0.75*13500000)</f>
        <v>62325000</v>
      </c>
      <c r="N7" s="110">
        <f>('نرخ '!O6*225000)+(0.75*13500000)</f>
        <v>64125000</v>
      </c>
      <c r="O7" s="110">
        <f>('نرخ '!P6*225000)+(0.75*23000000)</f>
        <v>77100000</v>
      </c>
      <c r="P7" s="110">
        <f>('نرخ '!Q6*225000)+(0.75*23000000)</f>
        <v>93075000</v>
      </c>
      <c r="Q7" s="110">
        <f>('نرخ '!R6*225000)+(0.75*13500000)</f>
        <v>50175000</v>
      </c>
      <c r="R7" s="110">
        <f>('نرخ '!S6*225000)+(0.75*13500000)</f>
        <v>51525000</v>
      </c>
    </row>
    <row r="8" spans="1:18" ht="18" x14ac:dyDescent="0.25">
      <c r="A8" s="93" t="s">
        <v>7</v>
      </c>
      <c r="B8" s="110">
        <f>('نرخ '!C7*225000)+(0.75*13500000)</f>
        <v>40500000</v>
      </c>
      <c r="C8" s="110">
        <f>('نرخ '!D7*225000)+(0.75*23000000)</f>
        <v>68100000</v>
      </c>
      <c r="D8" s="110">
        <f>('نرخ '!E7*225000)+(0.75*27000000)</f>
        <v>132525000</v>
      </c>
      <c r="E8" s="110">
        <f>('نرخ '!F7*225000)+(0.75*23000000)</f>
        <v>28725000</v>
      </c>
      <c r="F8" s="110">
        <f>('نرخ '!G7*225000)+(0.75*13500000)</f>
        <v>47250000</v>
      </c>
      <c r="G8" s="110">
        <f>('نرخ '!H7*225000)+(0.75*23000000)</f>
        <v>103875000</v>
      </c>
      <c r="H8" s="110">
        <f>('نرخ '!I7*225000)+(0.75*13500000)</f>
        <v>39600000</v>
      </c>
      <c r="I8" s="110">
        <f>('نرخ '!J7*225000)+(0.75*13500000)</f>
        <v>49275000</v>
      </c>
      <c r="J8" s="110">
        <f>('نرخ '!K7*225000)+(0.75*13500000)</f>
        <v>54675000</v>
      </c>
      <c r="K8" s="110">
        <f>('نرخ '!L7*225000)+(0.75*23000000)</f>
        <v>113325000</v>
      </c>
      <c r="L8" s="110"/>
      <c r="M8" s="110">
        <f>('نرخ '!N7*225000)+(0.75*13500000)</f>
        <v>19350000</v>
      </c>
      <c r="N8" s="110">
        <f>('نرخ '!O7*225000)+(0.75*13500000)</f>
        <v>41400000</v>
      </c>
      <c r="O8" s="110">
        <f>('نرخ '!P7*225000)+(0.75*23000000)</f>
        <v>64725000</v>
      </c>
      <c r="P8" s="110">
        <f>('نرخ '!Q7*225000)+(0.75*23000000)</f>
        <v>50325000</v>
      </c>
      <c r="Q8" s="110">
        <f>('نرخ '!R7*225000)+(0.75*13500000)</f>
        <v>39375000</v>
      </c>
      <c r="R8" s="110">
        <f>('نرخ '!S7*225000)+(0.75*13500000)</f>
        <v>29475000</v>
      </c>
    </row>
    <row r="9" spans="1:18" ht="18" x14ac:dyDescent="0.25">
      <c r="A9" s="93" t="s">
        <v>8</v>
      </c>
      <c r="B9" s="110">
        <f>('نرخ '!C8*225000)+(0.75*13500000)</f>
        <v>32625000</v>
      </c>
      <c r="C9" s="110">
        <f>('نرخ '!D8*225000)+(0.75*23000000)</f>
        <v>64500000</v>
      </c>
      <c r="D9" s="110">
        <f>('نرخ '!E8*225000)+(0.75*27000000)</f>
        <v>128925000</v>
      </c>
      <c r="E9" s="110">
        <f>('نرخ '!F8*225000)+(0.75*23000000)</f>
        <v>36150000</v>
      </c>
      <c r="F9" s="110">
        <f>('نرخ '!G8*225000)+(0.75*13500000)</f>
        <v>54900000</v>
      </c>
      <c r="G9" s="110">
        <f>('نرخ '!H8*225000)+(0.75*23000000)</f>
        <v>111300000</v>
      </c>
      <c r="H9" s="110">
        <f>('نرخ '!I8*225000)+(0.75*13500000)</f>
        <v>47025000</v>
      </c>
      <c r="I9" s="110">
        <f>('نرخ '!J8*225000)+(0.75*13500000)</f>
        <v>56700000</v>
      </c>
      <c r="J9" s="110">
        <f>('نرخ '!K8*225000)+(0.75*13500000)</f>
        <v>62325000</v>
      </c>
      <c r="K9" s="110">
        <f>('نرخ '!L8*225000)+(0.75*23000000)</f>
        <v>120750000</v>
      </c>
      <c r="L9" s="110">
        <f>('نرخ '!M8*225000)+(0.75*13500000)</f>
        <v>19350000</v>
      </c>
      <c r="M9" s="110"/>
      <c r="N9" s="110">
        <f>('نرخ '!O8*225000)+(0.75*13500000)</f>
        <v>48825000</v>
      </c>
      <c r="O9" s="110">
        <f>('نرخ '!P8*225000)+(0.75*23000000)</f>
        <v>59775000</v>
      </c>
      <c r="P9" s="110">
        <f>('نرخ '!Q8*225000)+(0.75*23000000)</f>
        <v>41100000</v>
      </c>
      <c r="Q9" s="110">
        <f>('نرخ '!R8*225000)+(0.75*13500000)</f>
        <v>46800000</v>
      </c>
      <c r="R9" s="110">
        <f>('نرخ '!S8*225000)+(0.75*13500000)</f>
        <v>37125000</v>
      </c>
    </row>
    <row r="10" spans="1:18" ht="18" x14ac:dyDescent="0.25">
      <c r="A10" s="93" t="s">
        <v>9</v>
      </c>
      <c r="B10" s="110">
        <f>('نرخ '!C9*225000)+(0.75*13500000)</f>
        <v>49725000</v>
      </c>
      <c r="C10" s="110">
        <f>('نرخ '!D9*225000)+(0.75*23000000)</f>
        <v>77550000</v>
      </c>
      <c r="D10" s="110">
        <f>('نرخ '!E9*225000)+(0.75*27000000)</f>
        <v>141975000</v>
      </c>
      <c r="E10" s="110">
        <f>('نرخ '!F9*225000)+(0.75*23000000)</f>
        <v>37725000</v>
      </c>
      <c r="F10" s="110">
        <f>('نرخ '!G9*225000)+(0.75*13500000)</f>
        <v>26550000</v>
      </c>
      <c r="G10" s="110">
        <f>('نرخ '!H9*225000)+(0.75*23000000)</f>
        <v>95100000</v>
      </c>
      <c r="H10" s="110">
        <f>('نرخ '!I9*225000)+(0.75*13500000)</f>
        <v>49050000</v>
      </c>
      <c r="I10" s="110">
        <f>('نرخ '!J9*225000)+(0.75*13500000)</f>
        <v>58500000</v>
      </c>
      <c r="J10" s="110">
        <f>('نرخ '!K9*225000)+(0.75*13500000)</f>
        <v>64125000</v>
      </c>
      <c r="K10" s="110">
        <f>('نرخ '!L9*225000)+(0.75*23000000)</f>
        <v>122775000</v>
      </c>
      <c r="L10" s="110">
        <f>('نرخ '!M9*225000)+(0.75*13500000)</f>
        <v>41400000</v>
      </c>
      <c r="M10" s="110">
        <f>('نرخ '!N9*225000)+(0.75*13500000)</f>
        <v>48825000</v>
      </c>
      <c r="N10" s="110"/>
      <c r="O10" s="110">
        <f>('نرخ '!P9*225000)+(0.75*23000000)</f>
        <v>88800000</v>
      </c>
      <c r="P10" s="110">
        <f>('نرخ '!Q9*225000)+(0.75*23000000)</f>
        <v>56400000</v>
      </c>
      <c r="Q10" s="110">
        <f>('نرخ '!R9*225000)+(0.75*13500000)</f>
        <v>48600000</v>
      </c>
      <c r="R10" s="110">
        <f>('نرخ '!S9*225000)+(0.75*13500000)</f>
        <v>22050000</v>
      </c>
    </row>
    <row r="11" spans="1:18" ht="18" x14ac:dyDescent="0.25">
      <c r="A11" s="93" t="s">
        <v>10</v>
      </c>
      <c r="B11" s="110">
        <f>('نرخ '!C10*225000)+(0.75*13500000)</f>
        <v>40050000</v>
      </c>
      <c r="C11" s="110">
        <f>('نرخ '!D10*225000)+(0.75*23000000)</f>
        <v>67875000</v>
      </c>
      <c r="D11" s="110">
        <f>('نرخ '!E10*225000)+(0.75*27000000)</f>
        <v>132300000</v>
      </c>
      <c r="E11" s="110">
        <f>('نرخ '!F10*225000)+(0.75*23000000)</f>
        <v>35925000</v>
      </c>
      <c r="F11" s="110">
        <f>('نرخ '!G10*225000)+(0.75*13500000)</f>
        <v>54225000</v>
      </c>
      <c r="G11" s="110">
        <f>('نرخ '!H10*225000)+(0.75*23000000)</f>
        <v>111075000</v>
      </c>
      <c r="H11" s="110">
        <f>('نرخ '!I10*225000)+(0.75*13500000)</f>
        <v>35100000</v>
      </c>
      <c r="I11" s="110">
        <f>('نرخ '!J10*225000)+(0.75*13500000)</f>
        <v>44775000</v>
      </c>
      <c r="J11" s="110">
        <f>('نرخ '!K10*225000)+(0.75*13500000)</f>
        <v>50175000</v>
      </c>
      <c r="K11" s="110">
        <f>('نرخ '!L10*225000)+(0.75*23000000)</f>
        <v>108825000</v>
      </c>
      <c r="L11" s="110">
        <f>('نرخ '!M10*225000)+(0.75*13500000)</f>
        <v>39375000</v>
      </c>
      <c r="M11" s="110">
        <f>('نرخ '!N10*225000)+(0.75*13500000)</f>
        <v>46800000</v>
      </c>
      <c r="N11" s="110">
        <f>('نرخ '!O10*225000)+(0.75*13500000)</f>
        <v>48600000</v>
      </c>
      <c r="O11" s="110">
        <f>('نرخ '!P10*225000)+(0.75*23000000)</f>
        <v>79125000</v>
      </c>
      <c r="P11" s="110">
        <f>('نرخ '!Q10*225000)+(0.75*23000000)</f>
        <v>77775000</v>
      </c>
      <c r="Q11" s="110"/>
      <c r="R11" s="110">
        <f>('نرخ '!S10*225000)+(0.75*13500000)</f>
        <v>36675000</v>
      </c>
    </row>
    <row r="12" spans="1:18" ht="18" x14ac:dyDescent="0.25">
      <c r="A12" s="93" t="s">
        <v>1</v>
      </c>
      <c r="B12" s="110"/>
      <c r="C12" s="110">
        <f>('نرخ '!D11*225000)+(0.75*23000000)</f>
        <v>43575000</v>
      </c>
      <c r="D12" s="110">
        <f>('نرخ '!E11*225000)+(0.75*27000000)</f>
        <v>107775000</v>
      </c>
      <c r="E12" s="110">
        <f>('نرخ '!F11*225000)+(0.75*23000000)</f>
        <v>37050000</v>
      </c>
      <c r="F12" s="110">
        <f>('نرخ '!G11*225000)+(0.75*13500000)</f>
        <v>55350000</v>
      </c>
      <c r="G12" s="110">
        <f>('نرخ '!H11*225000)+(0.75*23000000)</f>
        <v>112650000</v>
      </c>
      <c r="H12" s="110">
        <f>('نرخ '!I11*225000)+(0.75*13500000)</f>
        <v>22950000</v>
      </c>
      <c r="I12" s="110">
        <f>('نرخ '!J11*225000)+(0.75*13500000)</f>
        <v>32400000</v>
      </c>
      <c r="J12" s="110">
        <f>('نرخ '!K11*225000)+(0.75*13500000)</f>
        <v>38025000</v>
      </c>
      <c r="K12" s="110">
        <f>('نرخ '!L11*225000)+(0.75*23000000)</f>
        <v>97575000</v>
      </c>
      <c r="L12" s="110">
        <f>('نرخ '!M11*225000)+(0.75*13500000)</f>
        <v>40500000</v>
      </c>
      <c r="M12" s="110">
        <f>('نرخ '!N11*225000)+(0.75*13500000)</f>
        <v>32625000</v>
      </c>
      <c r="N12" s="110">
        <f>('نرخ '!O11*225000)+(0.75*13500000)</f>
        <v>49725000</v>
      </c>
      <c r="O12" s="110">
        <f>('نرخ '!P11*225000)+(0.75*23000000)</f>
        <v>48750000</v>
      </c>
      <c r="P12" s="110">
        <f>('نرخ '!Q11*225000)+(0.75*23000000)</f>
        <v>63375000</v>
      </c>
      <c r="Q12" s="110">
        <f>('نرخ '!R11*225000)+(0.75*13500000)</f>
        <v>40050000</v>
      </c>
      <c r="R12" s="110">
        <f>('نرخ '!S11*225000)+(0.75*13500000)</f>
        <v>37800000</v>
      </c>
    </row>
    <row r="13" spans="1:18" s="1" customFormat="1" ht="18" x14ac:dyDescent="0.25">
      <c r="A13" s="96" t="s">
        <v>28</v>
      </c>
      <c r="B13" s="110">
        <f>('نرخ '!C12*225000)+(0.75*13500000)</f>
        <v>37800000</v>
      </c>
      <c r="C13" s="110">
        <f>('نرخ '!D12*225000)+(0.75*23000000)</f>
        <v>65625000</v>
      </c>
      <c r="D13" s="110">
        <f>('نرخ '!E12*225000)+(0.75*27000000)</f>
        <v>130050000</v>
      </c>
      <c r="E13" s="110">
        <f>('نرخ '!F12*225000)+(0.75*23000000)</f>
        <v>25575000</v>
      </c>
      <c r="F13" s="110">
        <f>('نرخ '!G12*225000)+(0.75*13500000)</f>
        <v>29475000</v>
      </c>
      <c r="G13" s="110">
        <f>('نرخ '!H12*225000)+(0.75*23000000)</f>
        <v>96450000</v>
      </c>
      <c r="H13" s="110">
        <f>('نرخ '!I12*225000)+(0.75*13500000)</f>
        <v>36900000</v>
      </c>
      <c r="I13" s="110">
        <f>('نرخ '!J12*225000)+(0.75*13500000)</f>
        <v>46575000</v>
      </c>
      <c r="J13" s="110">
        <f>('نرخ '!K12*225000)+(0.75*13500000)</f>
        <v>51525000</v>
      </c>
      <c r="K13" s="110">
        <f>('نرخ '!L12*225000)+(0.75*23000000)</f>
        <v>110625000</v>
      </c>
      <c r="L13" s="110">
        <f>('نرخ '!M12*225000)+(0.75*13500000)</f>
        <v>29475000</v>
      </c>
      <c r="M13" s="110">
        <f>('نرخ '!N12*225000)+(0.75*13500000)</f>
        <v>37125000</v>
      </c>
      <c r="N13" s="110">
        <f>('نرخ '!O12*225000)+(0.75*13500000)</f>
        <v>22050000</v>
      </c>
      <c r="O13" s="110">
        <f>('نرخ '!P12*225000)+(0.75*23000000)</f>
        <v>76875000</v>
      </c>
      <c r="P13" s="110">
        <f>('نرخ '!Q12*225000)+(0.75*23000000)</f>
        <v>67875000</v>
      </c>
      <c r="Q13" s="110">
        <f>('نرخ '!R12*225000)+(0.75*13500000)</f>
        <v>36675000</v>
      </c>
      <c r="R13" s="110"/>
    </row>
    <row r="14" spans="1:18" ht="22.5" x14ac:dyDescent="0.6">
      <c r="A14" s="5" t="s">
        <v>25</v>
      </c>
      <c r="B14" s="5"/>
      <c r="C14" s="5"/>
      <c r="D14" s="5"/>
      <c r="E14" s="5"/>
      <c r="F14" s="1"/>
      <c r="G14" s="1"/>
      <c r="H14" s="1"/>
      <c r="I14" s="1"/>
      <c r="J14" s="1"/>
      <c r="K14" s="1"/>
      <c r="L14" s="1"/>
      <c r="M14" s="1"/>
      <c r="N14" s="1"/>
      <c r="O14" s="36"/>
      <c r="P14" s="36"/>
      <c r="Q14" s="1"/>
      <c r="R14" s="30"/>
    </row>
    <row r="15" spans="1:18" ht="22.5" x14ac:dyDescent="0.6">
      <c r="A15" s="5" t="s">
        <v>23</v>
      </c>
      <c r="B15" s="5"/>
      <c r="C15" s="5"/>
      <c r="D15" s="5"/>
      <c r="E15" s="5"/>
      <c r="F15" s="1"/>
      <c r="G15" s="1"/>
      <c r="H15" s="1"/>
      <c r="I15" s="1"/>
      <c r="J15" s="1"/>
      <c r="K15" s="1"/>
      <c r="R15" s="30"/>
    </row>
    <row r="16" spans="1:18" ht="28.5" x14ac:dyDescent="0.25">
      <c r="A16" s="111" t="s">
        <v>38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"/>
      <c r="M16" s="1"/>
      <c r="N16" s="1"/>
      <c r="O16" s="1"/>
      <c r="P16" s="1"/>
      <c r="R16" s="30"/>
    </row>
    <row r="17" spans="1:18" ht="20.25" x14ac:dyDescent="0.55000000000000004">
      <c r="A17" s="17" t="s">
        <v>22</v>
      </c>
      <c r="B17" s="72" t="s">
        <v>1</v>
      </c>
      <c r="C17" s="73" t="s">
        <v>11</v>
      </c>
      <c r="D17" s="76" t="s">
        <v>12</v>
      </c>
      <c r="E17" s="74" t="s">
        <v>2</v>
      </c>
      <c r="F17" s="81" t="s">
        <v>3</v>
      </c>
      <c r="G17" s="77" t="s">
        <v>16</v>
      </c>
      <c r="H17" s="82" t="s">
        <v>4</v>
      </c>
      <c r="I17" s="79" t="s">
        <v>5</v>
      </c>
      <c r="J17" s="75" t="s">
        <v>6</v>
      </c>
      <c r="K17" s="78" t="s">
        <v>13</v>
      </c>
      <c r="L17" s="83" t="s">
        <v>7</v>
      </c>
      <c r="M17" s="84" t="s">
        <v>8</v>
      </c>
      <c r="N17" s="85" t="s">
        <v>9</v>
      </c>
      <c r="O17" s="75" t="s">
        <v>14</v>
      </c>
      <c r="P17" s="80" t="s">
        <v>15</v>
      </c>
      <c r="Q17" s="58" t="s">
        <v>29</v>
      </c>
      <c r="R17" s="57" t="s">
        <v>28</v>
      </c>
    </row>
    <row r="18" spans="1:18" ht="18" x14ac:dyDescent="0.25">
      <c r="A18" s="3" t="s">
        <v>2</v>
      </c>
      <c r="B18" s="110">
        <f>('نرخ '!C2*205000)+(0.75*12500000)</f>
        <v>27415000</v>
      </c>
      <c r="C18" s="110">
        <f>('نرخ '!D2*205000)+(0.75*21000000)</f>
        <v>52650000</v>
      </c>
      <c r="D18" s="110">
        <f>('نرخ '!E2*205000)+(0.75*23000000)</f>
        <v>109910000</v>
      </c>
      <c r="E18" s="110"/>
      <c r="F18" s="110">
        <f>('نرخ '!G2*205000)+(0.75*12500000)</f>
        <v>33155000</v>
      </c>
      <c r="G18" s="110">
        <f>('نرخ '!H2*205000)+(0.75*21000000)</f>
        <v>84835000</v>
      </c>
      <c r="H18" s="110">
        <f>('نرخ '!I2*205000)+(0.75*12500000)</f>
        <v>26595000</v>
      </c>
      <c r="I18" s="110">
        <f>('نرخ '!J2*205000)+(0.75*12500000)</f>
        <v>35205000</v>
      </c>
      <c r="J18" s="110">
        <f>('نرخ '!K2*205000)+(0.75*12500000)</f>
        <v>39920000</v>
      </c>
      <c r="K18" s="110">
        <f>('نرخ '!L2*205000)+(0.75*21000000)</f>
        <v>93650000</v>
      </c>
      <c r="L18" s="110">
        <f>('نرخ '!M2*205000)+(0.75*12500000)</f>
        <v>19830000</v>
      </c>
      <c r="M18" s="110">
        <f>('نرخ '!N2*205000)+(0.75*12500000)</f>
        <v>26595000</v>
      </c>
      <c r="N18" s="110">
        <f>('نرخ '!O2*205000)+(0.75*12500000)</f>
        <v>28030000</v>
      </c>
      <c r="O18" s="110">
        <f>('نرخ '!P2*205000)+(0.75*21000000)</f>
        <v>62900000</v>
      </c>
      <c r="P18" s="110">
        <f>('نرخ '!Q2*205000)+(0.75*21000000)</f>
        <v>54495000</v>
      </c>
      <c r="Q18" s="110">
        <f>('نرخ '!R2*205000)+(0.75*12500000)</f>
        <v>26390000</v>
      </c>
      <c r="R18" s="110">
        <f>('نرخ '!S2*205000)+(0.75*12500000)</f>
        <v>16960000</v>
      </c>
    </row>
    <row r="19" spans="1:18" ht="18" x14ac:dyDescent="0.25">
      <c r="A19" s="23" t="s">
        <v>3</v>
      </c>
      <c r="B19" s="110">
        <f>('نرخ '!C3*205000)+(0.75*12500000)</f>
        <v>50580000</v>
      </c>
      <c r="C19" s="110">
        <f>('نرخ '!D3*205000)+(0.75*21000000)</f>
        <v>75815000</v>
      </c>
      <c r="D19" s="110">
        <f>('نرخ '!E3*205000)+(0.75*23000000)</f>
        <v>133075000</v>
      </c>
      <c r="E19" s="110">
        <f>('نرخ '!F3*205000)+(0.75*21000000)</f>
        <v>39530000</v>
      </c>
      <c r="F19" s="110"/>
      <c r="G19" s="110">
        <f>('نرخ '!H3*205000)+(0.75*21000000)</f>
        <v>71920000</v>
      </c>
      <c r="H19" s="110">
        <f>('نرخ '!I3*205000)+(0.75*12500000)</f>
        <v>49760000</v>
      </c>
      <c r="I19" s="110">
        <f>('نرخ '!J3*205000)+(0.75*12500000)</f>
        <v>58370000</v>
      </c>
      <c r="J19" s="110">
        <f>('نرخ '!K3*205000)+(0.75*12500000)</f>
        <v>63085000</v>
      </c>
      <c r="K19" s="110">
        <f>('نرخ '!L3*205000)+(0.75*21000000)</f>
        <v>116815000</v>
      </c>
      <c r="L19" s="110">
        <f>('نرخ '!M3*205000)+(0.75*12500000)</f>
        <v>43200000</v>
      </c>
      <c r="M19" s="110">
        <f>('نرخ '!N3*205000)+(0.75*12500000)</f>
        <v>50170000</v>
      </c>
      <c r="N19" s="110">
        <f>('نرخ '!O3*205000)+(0.75*12500000)</f>
        <v>24340000</v>
      </c>
      <c r="O19" s="110">
        <f>('نرخ '!P3*205000)+(0.75*21000000)</f>
        <v>85860000</v>
      </c>
      <c r="P19" s="110">
        <f>('نرخ '!Q3*205000)+(0.75*21000000)</f>
        <v>58185000</v>
      </c>
      <c r="Q19" s="110">
        <f>('نرخ '!R3*205000)+(0.75*12500000)</f>
        <v>49555000</v>
      </c>
      <c r="R19" s="110">
        <f>('نرخ '!S3*205000)+(0.75*12500000)</f>
        <v>27005000</v>
      </c>
    </row>
    <row r="20" spans="1:18" ht="18" x14ac:dyDescent="0.25">
      <c r="A20" s="3" t="s">
        <v>4</v>
      </c>
      <c r="B20" s="110">
        <f>('نرخ '!C4*205000)+(0.75*12500000)</f>
        <v>21060000</v>
      </c>
      <c r="C20" s="110">
        <f>('نرخ '!D4*205000)+(0.75*21000000)</f>
        <v>46295000</v>
      </c>
      <c r="D20" s="110">
        <f>('نرخ '!E4*205000)+(0.75*23000000)</f>
        <v>103760000</v>
      </c>
      <c r="E20" s="110">
        <f>('نرخ '!F4*205000)+(0.75*21000000)</f>
        <v>32970000</v>
      </c>
      <c r="F20" s="110">
        <f>('نرخ '!G4*205000)+(0.75*12500000)</f>
        <v>49965000</v>
      </c>
      <c r="G20" s="110">
        <f>('نرخ '!H4*205000)+(0.75*21000000)</f>
        <v>101440000</v>
      </c>
      <c r="H20" s="110"/>
      <c r="I20" s="110">
        <f>('نرخ '!J4*205000)+(0.75*12500000)</f>
        <v>18395000</v>
      </c>
      <c r="J20" s="110">
        <f>('نرخ '!K4*205000)+(0.75*12500000)</f>
        <v>23110000</v>
      </c>
      <c r="K20" s="110">
        <f>('نرخ '!L4*205000)+(0.75*21000000)</f>
        <v>76840000</v>
      </c>
      <c r="L20" s="110">
        <f>('نرخ '!M4*205000)+(0.75*12500000)</f>
        <v>36230000</v>
      </c>
      <c r="M20" s="110">
        <f>('نرخ '!N4*205000)+(0.75*12500000)</f>
        <v>42995000</v>
      </c>
      <c r="N20" s="110">
        <f>('نرخ '!O4*205000)+(0.75*12500000)</f>
        <v>44840000</v>
      </c>
      <c r="O20" s="110">
        <f>('نرخ '!P4*205000)+(0.75*21000000)</f>
        <v>56340000</v>
      </c>
      <c r="P20" s="110">
        <f>('نرخ '!Q4*205000)+(0.75*21000000)</f>
        <v>71100000</v>
      </c>
      <c r="Q20" s="110">
        <f>('نرخ '!R4*205000)+(0.75*12500000)</f>
        <v>32130000</v>
      </c>
      <c r="R20" s="110">
        <f>('نرخ '!S4*205000)+(0.75*12500000)</f>
        <v>33770000</v>
      </c>
    </row>
    <row r="21" spans="1:18" ht="18" x14ac:dyDescent="0.25">
      <c r="A21" s="23" t="s">
        <v>5</v>
      </c>
      <c r="B21" s="110">
        <f>('نرخ '!C5*205000)+(0.75*12500000)</f>
        <v>29670000</v>
      </c>
      <c r="C21" s="110">
        <f>('نرخ '!D5*205000)+(0.75*21000000)</f>
        <v>34610000</v>
      </c>
      <c r="D21" s="110">
        <f>('نرخ '!E5*205000)+(0.75*23000000)</f>
        <v>92075000</v>
      </c>
      <c r="E21" s="110">
        <f>('نرخ '!F5*205000)+(0.75*21000000)</f>
        <v>41580000</v>
      </c>
      <c r="F21" s="110">
        <f>('نرخ '!G5*205000)+(0.75*12500000)</f>
        <v>58370000</v>
      </c>
      <c r="G21" s="110">
        <f>('نرخ '!H5*205000)+(0.75*21000000)</f>
        <v>110255000</v>
      </c>
      <c r="H21" s="110">
        <f>('نرخ '!I5*205000)+(0.75*12500000)</f>
        <v>18395000</v>
      </c>
      <c r="I21" s="110"/>
      <c r="J21" s="110">
        <f>('نرخ '!K5*205000)+(0.75*12500000)</f>
        <v>14910000</v>
      </c>
      <c r="K21" s="110">
        <f>('نرخ '!L5*205000)+(0.75*21000000)</f>
        <v>68640000</v>
      </c>
      <c r="L21" s="110">
        <f>('نرخ '!M5*205000)+(0.75*12500000)</f>
        <v>45045000</v>
      </c>
      <c r="M21" s="110">
        <f>('نرخ '!N5*205000)+(0.75*12500000)</f>
        <v>51810000</v>
      </c>
      <c r="N21" s="110">
        <f>('نرخ '!O5*205000)+(0.75*12500000)</f>
        <v>53450000</v>
      </c>
      <c r="O21" s="110">
        <f>('نرخ '!P5*205000)+(0.75*21000000)</f>
        <v>65155000</v>
      </c>
      <c r="P21" s="110">
        <f>('نرخ '!Q5*205000)+(0.75*21000000)</f>
        <v>79915000</v>
      </c>
      <c r="Q21" s="110">
        <f>('نرخ '!R5*205000)+(0.75*12500000)</f>
        <v>40945000</v>
      </c>
      <c r="R21" s="110">
        <f>('نرخ '!S5*205000)+(0.75*12500000)</f>
        <v>42585000</v>
      </c>
    </row>
    <row r="22" spans="1:18" ht="18" x14ac:dyDescent="0.25">
      <c r="A22" s="3" t="s">
        <v>6</v>
      </c>
      <c r="B22" s="110">
        <f>('نرخ '!C6*205000)+(0.75*12500000)</f>
        <v>34795000</v>
      </c>
      <c r="C22" s="110">
        <f>('نرخ '!D6*205000)+(0.75*21000000)</f>
        <v>41580000</v>
      </c>
      <c r="D22" s="110">
        <f>('نرخ '!E6*205000)+(0.75*23000000)</f>
        <v>96380000</v>
      </c>
      <c r="E22" s="110">
        <f>('نرخ '!F6*205000)+(0.75*21000000)</f>
        <v>46295000</v>
      </c>
      <c r="F22" s="110">
        <f>('نرخ '!G6*205000)+(0.75*12500000)</f>
        <v>63085000</v>
      </c>
      <c r="G22" s="110">
        <f>('نرخ '!H6*205000)+(0.75*21000000)</f>
        <v>115380000</v>
      </c>
      <c r="H22" s="110">
        <f>('نرخ '!I6*205000)+(0.75*12500000)</f>
        <v>23110000</v>
      </c>
      <c r="I22" s="110">
        <f>('نرخ '!J6*205000)+(0.75*12500000)</f>
        <v>14910000</v>
      </c>
      <c r="J22" s="110"/>
      <c r="K22" s="110">
        <f>('نرخ '!L6*205000)+(0.75*21000000)</f>
        <v>63105000</v>
      </c>
      <c r="L22" s="110">
        <f>('نرخ '!M6*205000)+(0.75*12500000)</f>
        <v>49965000</v>
      </c>
      <c r="M22" s="110">
        <f>('نرخ '!N6*205000)+(0.75*12500000)</f>
        <v>56935000</v>
      </c>
      <c r="N22" s="110">
        <f>('نرخ '!O6*205000)+(0.75*12500000)</f>
        <v>58575000</v>
      </c>
      <c r="O22" s="110">
        <f>('نرخ '!P6*205000)+(0.75*21000000)</f>
        <v>70280000</v>
      </c>
      <c r="P22" s="110">
        <f>('نرخ '!Q6*205000)+(0.75*21000000)</f>
        <v>84835000</v>
      </c>
      <c r="Q22" s="110">
        <f>('نرخ '!R6*205000)+(0.75*12500000)</f>
        <v>45865000</v>
      </c>
      <c r="R22" s="110">
        <f>('نرخ '!S6*205000)+(0.75*12500000)</f>
        <v>47095000</v>
      </c>
    </row>
    <row r="23" spans="1:18" ht="18" x14ac:dyDescent="0.25">
      <c r="A23" s="23" t="s">
        <v>7</v>
      </c>
      <c r="B23" s="110">
        <f>('نرخ '!C7*205000)+(0.75*12500000)</f>
        <v>37050000</v>
      </c>
      <c r="C23" s="110">
        <f>('نرخ '!D7*205000)+(0.75*21000000)</f>
        <v>62080000</v>
      </c>
      <c r="D23" s="110">
        <f>('نرخ '!E7*205000)+(0.75*23000000)</f>
        <v>119545000</v>
      </c>
      <c r="E23" s="110">
        <f>('نرخ '!F7*205000)+(0.75*21000000)</f>
        <v>26205000</v>
      </c>
      <c r="F23" s="110">
        <f>('نرخ '!G7*205000)+(0.75*12500000)</f>
        <v>43200000</v>
      </c>
      <c r="G23" s="110">
        <f>('نرخ '!H7*205000)+(0.75*21000000)</f>
        <v>94675000</v>
      </c>
      <c r="H23" s="110">
        <f>('نرخ '!I7*205000)+(0.75*12500000)</f>
        <v>36230000</v>
      </c>
      <c r="I23" s="110">
        <f>('نرخ '!J7*205000)+(0.75*12500000)</f>
        <v>45045000</v>
      </c>
      <c r="J23" s="110">
        <f>('نرخ '!K7*205000)+(0.75*12500000)</f>
        <v>49965000</v>
      </c>
      <c r="K23" s="110">
        <f>('نرخ '!L7*205000)+(0.75*21000000)</f>
        <v>103285000</v>
      </c>
      <c r="L23" s="110"/>
      <c r="M23" s="110">
        <f>('نرخ '!N7*205000)+(0.75*12500000)</f>
        <v>17780000</v>
      </c>
      <c r="N23" s="110">
        <f>('نرخ '!O7*205000)+(0.75*12500000)</f>
        <v>37870000</v>
      </c>
      <c r="O23" s="110">
        <f>('نرخ '!P7*205000)+(0.75*21000000)</f>
        <v>59005000</v>
      </c>
      <c r="P23" s="110">
        <f>('نرخ '!Q7*205000)+(0.75*21000000)</f>
        <v>45885000</v>
      </c>
      <c r="Q23" s="110">
        <f>('نرخ '!R7*205000)+(0.75*12500000)</f>
        <v>36025000</v>
      </c>
      <c r="R23" s="110">
        <f>('نرخ '!S7*205000)+(0.75*12500000)</f>
        <v>27005000</v>
      </c>
    </row>
    <row r="24" spans="1:18" ht="18" x14ac:dyDescent="0.25">
      <c r="A24" s="3" t="s">
        <v>8</v>
      </c>
      <c r="B24" s="110">
        <f>('نرخ '!C8*205000)+(0.75*12500000)</f>
        <v>29875000</v>
      </c>
      <c r="C24" s="110">
        <f>('نرخ '!D8*205000)+(0.75*21000000)</f>
        <v>58800000</v>
      </c>
      <c r="D24" s="110">
        <f>('نرخ '!E8*205000)+(0.75*23000000)</f>
        <v>116265000</v>
      </c>
      <c r="E24" s="110">
        <f>('نرخ '!F8*205000)+(0.75*21000000)</f>
        <v>32970000</v>
      </c>
      <c r="F24" s="110">
        <f>('نرخ '!G8*205000)+(0.75*12500000)</f>
        <v>50170000</v>
      </c>
      <c r="G24" s="110">
        <f>('نرخ '!H8*205000)+(0.75*21000000)</f>
        <v>101440000</v>
      </c>
      <c r="H24" s="110">
        <f>('نرخ '!I8*205000)+(0.75*12500000)</f>
        <v>42995000</v>
      </c>
      <c r="I24" s="110">
        <f>('نرخ '!J8*205000)+(0.75*12500000)</f>
        <v>51810000</v>
      </c>
      <c r="J24" s="110">
        <f>('نرخ '!K8*205000)+(0.75*12500000)</f>
        <v>56935000</v>
      </c>
      <c r="K24" s="110">
        <f>('نرخ '!L8*205000)+(0.75*21000000)</f>
        <v>110050000</v>
      </c>
      <c r="L24" s="110">
        <f>('نرخ '!M8*205000)+(0.75*12500000)</f>
        <v>17780000</v>
      </c>
      <c r="M24" s="110"/>
      <c r="N24" s="110">
        <f>('نرخ '!O8*205000)+(0.75*12500000)</f>
        <v>44635000</v>
      </c>
      <c r="O24" s="110">
        <f>('نرخ '!P8*205000)+(0.75*21000000)</f>
        <v>54495000</v>
      </c>
      <c r="P24" s="110">
        <f>('نرخ '!Q8*205000)+(0.75*21000000)</f>
        <v>37480000</v>
      </c>
      <c r="Q24" s="110">
        <f>('نرخ '!R8*205000)+(0.75*12500000)</f>
        <v>42790000</v>
      </c>
      <c r="R24" s="110">
        <f>('نرخ '!S8*205000)+(0.75*12500000)</f>
        <v>33975000</v>
      </c>
    </row>
    <row r="25" spans="1:18" ht="18" x14ac:dyDescent="0.25">
      <c r="A25" s="23" t="s">
        <v>9</v>
      </c>
      <c r="B25" s="110">
        <f>('نرخ '!C9*205000)+(0.75*12500000)</f>
        <v>45455000</v>
      </c>
      <c r="C25" s="110">
        <f>('نرخ '!D9*205000)+(0.75*21000000)</f>
        <v>70690000</v>
      </c>
      <c r="D25" s="110">
        <f>('نرخ '!E9*205000)+(0.75*23000000)</f>
        <v>128155000</v>
      </c>
      <c r="E25" s="110">
        <f>('نرخ '!F9*205000)+(0.75*21000000)</f>
        <v>34405000</v>
      </c>
      <c r="F25" s="110">
        <f>('نرخ '!G9*205000)+(0.75*12500000)</f>
        <v>24340000</v>
      </c>
      <c r="G25" s="110">
        <f>('نرخ '!H9*205000)+(0.75*21000000)</f>
        <v>86680000</v>
      </c>
      <c r="H25" s="110">
        <f>('نرخ '!I9*205000)+(0.75*12500000)</f>
        <v>44840000</v>
      </c>
      <c r="I25" s="110">
        <f>('نرخ '!J9*205000)+(0.75*12500000)</f>
        <v>53450000</v>
      </c>
      <c r="J25" s="110">
        <f>('نرخ '!K9*205000)+(0.75*12500000)</f>
        <v>58575000</v>
      </c>
      <c r="K25" s="110">
        <f>('نرخ '!L9*205000)+(0.75*21000000)</f>
        <v>111895000</v>
      </c>
      <c r="L25" s="110">
        <f>('نرخ '!M9*205000)+(0.75*12500000)</f>
        <v>37870000</v>
      </c>
      <c r="M25" s="110">
        <f>('نرخ '!N9*205000)+(0.75*12500000)</f>
        <v>44635000</v>
      </c>
      <c r="N25" s="110"/>
      <c r="O25" s="110">
        <f>('نرخ '!P9*205000)+(0.75*21000000)</f>
        <v>80940000</v>
      </c>
      <c r="P25" s="110">
        <f>('نرخ '!Q9*205000)+(0.75*21000000)</f>
        <v>51420000</v>
      </c>
      <c r="Q25" s="110">
        <f>('نرخ '!R9*205000)+(0.75*12500000)</f>
        <v>44430000</v>
      </c>
      <c r="R25" s="110">
        <f>('نرخ '!S9*205000)+(0.75*12500000)</f>
        <v>20240000</v>
      </c>
    </row>
    <row r="26" spans="1:18" ht="18" x14ac:dyDescent="0.25">
      <c r="A26" s="3" t="s">
        <v>10</v>
      </c>
      <c r="B26" s="110">
        <f>('نرخ '!C10*205000)+(0.75*12500000)</f>
        <v>36640000</v>
      </c>
      <c r="C26" s="110">
        <f>('نرخ '!D10*205000)+(0.75*21000000)</f>
        <v>61875000</v>
      </c>
      <c r="D26" s="110">
        <f>('نرخ '!E10*205000)+(0.75*23000000)</f>
        <v>119340000</v>
      </c>
      <c r="E26" s="110">
        <f>('نرخ '!F10*205000)+(0.75*21000000)</f>
        <v>32765000</v>
      </c>
      <c r="F26" s="110">
        <f>('نرخ '!G10*205000)+(0.75*12500000)</f>
        <v>49555000</v>
      </c>
      <c r="G26" s="110">
        <f>('نرخ '!H10*205000)+(0.75*21000000)</f>
        <v>101235000</v>
      </c>
      <c r="H26" s="110">
        <f>('نرخ '!I10*205000)+(0.75*12500000)</f>
        <v>32130000</v>
      </c>
      <c r="I26" s="110">
        <f>('نرخ '!J10*205000)+(0.75*12500000)</f>
        <v>40945000</v>
      </c>
      <c r="J26" s="110">
        <f>('نرخ '!K10*205000)+(0.75*12500000)</f>
        <v>45865000</v>
      </c>
      <c r="K26" s="110">
        <f>('نرخ '!L10*205000)+(0.75*21000000)</f>
        <v>99185000</v>
      </c>
      <c r="L26" s="110">
        <f>('نرخ '!M10*205000)+(0.75*12500000)</f>
        <v>36025000</v>
      </c>
      <c r="M26" s="110">
        <f>('نرخ '!N10*205000)+(0.75*12500000)</f>
        <v>42790000</v>
      </c>
      <c r="N26" s="110">
        <f>('نرخ '!O10*205000)+(0.75*12500000)</f>
        <v>44430000</v>
      </c>
      <c r="O26" s="110">
        <f>('نرخ '!P10*205000)+(0.75*21000000)</f>
        <v>72125000</v>
      </c>
      <c r="P26" s="110">
        <f>('نرخ '!Q10*205000)+(0.75*21000000)</f>
        <v>70895000</v>
      </c>
      <c r="Q26" s="110"/>
      <c r="R26" s="110">
        <f>('نرخ '!S10*205000)+(0.75*12500000)</f>
        <v>33565000</v>
      </c>
    </row>
    <row r="27" spans="1:18" ht="18" x14ac:dyDescent="0.25">
      <c r="A27" s="23" t="s">
        <v>1</v>
      </c>
      <c r="B27" s="110"/>
      <c r="C27" s="110">
        <f>('نرخ '!D11*205000)+(0.75*21000000)</f>
        <v>39735000</v>
      </c>
      <c r="D27" s="110">
        <f>('نرخ '!E11*205000)+(0.75*23000000)</f>
        <v>96995000</v>
      </c>
      <c r="E27" s="110">
        <f>('نرخ '!F11*205000)+(0.75*21000000)</f>
        <v>33790000</v>
      </c>
      <c r="F27" s="110">
        <f>('نرخ '!G11*205000)+(0.75*12500000)</f>
        <v>50580000</v>
      </c>
      <c r="G27" s="110">
        <f>('نرخ '!H11*205000)+(0.75*21000000)</f>
        <v>102670000</v>
      </c>
      <c r="H27" s="110">
        <f>('نرخ '!I11*205000)+(0.75*12500000)</f>
        <v>21060000</v>
      </c>
      <c r="I27" s="110">
        <f>('نرخ '!J11*205000)+(0.75*12500000)</f>
        <v>29670000</v>
      </c>
      <c r="J27" s="110">
        <f>('نرخ '!K11*205000)+(0.75*12500000)</f>
        <v>34795000</v>
      </c>
      <c r="K27" s="110">
        <f>('نرخ '!L11*205000)+(0.75*21000000)</f>
        <v>88935000</v>
      </c>
      <c r="L27" s="110">
        <f>('نرخ '!M11*205000)+(0.75*12500000)</f>
        <v>37050000</v>
      </c>
      <c r="M27" s="110">
        <f>('نرخ '!N11*205000)+(0.75*12500000)</f>
        <v>29875000</v>
      </c>
      <c r="N27" s="110">
        <f>('نرخ '!O11*205000)+(0.75*12500000)</f>
        <v>45455000</v>
      </c>
      <c r="O27" s="110">
        <f>('نرخ '!P11*205000)+(0.75*21000000)</f>
        <v>44450000</v>
      </c>
      <c r="P27" s="110">
        <f>('نرخ '!Q11*205000)+(0.75*21000000)</f>
        <v>57775000</v>
      </c>
      <c r="Q27" s="110">
        <f>('نرخ '!R11*205000)+(0.75*12500000)</f>
        <v>36640000</v>
      </c>
      <c r="R27" s="110">
        <f>('نرخ '!S11*205000)+(0.75*12500000)</f>
        <v>34590000</v>
      </c>
    </row>
    <row r="28" spans="1:18" s="1" customFormat="1" ht="18" x14ac:dyDescent="0.25">
      <c r="A28" s="20" t="s">
        <v>28</v>
      </c>
      <c r="B28" s="110">
        <f>('نرخ '!C12*205000)+(0.75*12500000)</f>
        <v>34590000</v>
      </c>
      <c r="C28" s="110">
        <f>('نرخ '!D12*205000)+(0.75*21000000)</f>
        <v>59825000</v>
      </c>
      <c r="D28" s="110">
        <f>('نرخ '!E12*205000)+(0.75*23000000)</f>
        <v>117290000</v>
      </c>
      <c r="E28" s="110">
        <f>('نرخ '!F12*205000)+(0.75*21000000)</f>
        <v>23335000</v>
      </c>
      <c r="F28" s="110">
        <f>('نرخ '!G12*205000)+(0.75*12500000)</f>
        <v>27005000</v>
      </c>
      <c r="G28" s="110">
        <f>('نرخ '!H12*205000)+(0.75*21000000)</f>
        <v>87910000</v>
      </c>
      <c r="H28" s="110">
        <f>('نرخ '!I12*205000)+(0.75*12500000)</f>
        <v>33770000</v>
      </c>
      <c r="I28" s="110">
        <f>('نرخ '!J12*205000)+(0.75*12500000)</f>
        <v>42585000</v>
      </c>
      <c r="J28" s="110">
        <f>('نرخ '!K12*205000)+(0.75*12500000)</f>
        <v>47095000</v>
      </c>
      <c r="K28" s="110">
        <f>('نرخ '!L12*205000)+(0.75*21000000)</f>
        <v>100825000</v>
      </c>
      <c r="L28" s="110">
        <f>('نرخ '!M12*205000)+(0.75*12500000)</f>
        <v>27005000</v>
      </c>
      <c r="M28" s="110">
        <f>('نرخ '!N12*205000)+(0.75*12500000)</f>
        <v>33975000</v>
      </c>
      <c r="N28" s="110">
        <f>('نرخ '!O12*205000)+(0.75*12500000)</f>
        <v>20240000</v>
      </c>
      <c r="O28" s="110">
        <f>('نرخ '!P12*205000)+(0.75*21000000)</f>
        <v>70075000</v>
      </c>
      <c r="P28" s="110">
        <f>('نرخ '!Q12*205000)+(0.75*21000000)</f>
        <v>61875000</v>
      </c>
      <c r="Q28" s="110">
        <f>('نرخ '!R12*205000)+(0.75*12500000)</f>
        <v>33565000</v>
      </c>
      <c r="R28" s="110"/>
    </row>
    <row r="29" spans="1:18" ht="22.5" x14ac:dyDescent="0.6">
      <c r="A29" s="5" t="s">
        <v>26</v>
      </c>
      <c r="B29" s="5"/>
      <c r="C29" s="5"/>
      <c r="D29" s="5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R29" s="30"/>
    </row>
    <row r="30" spans="1:18" ht="22.5" x14ac:dyDescent="0.6">
      <c r="A30" s="5" t="s">
        <v>23</v>
      </c>
      <c r="B30" s="5"/>
      <c r="C30" s="5"/>
      <c r="D30" s="5"/>
      <c r="E30" s="5"/>
      <c r="F30" s="1"/>
      <c r="G30" s="1"/>
      <c r="H30" s="1"/>
      <c r="I30" s="1"/>
      <c r="J30" s="1"/>
      <c r="K30" s="1"/>
      <c r="L30" s="1"/>
      <c r="R30" s="30"/>
    </row>
    <row r="31" spans="1:18" ht="22.5" x14ac:dyDescent="0.6">
      <c r="C31" s="5"/>
      <c r="D31" s="5"/>
      <c r="E31" s="5"/>
      <c r="F31" s="5"/>
      <c r="G31" s="5"/>
      <c r="H31" s="5"/>
    </row>
    <row r="32" spans="1:18" x14ac:dyDescent="0.25">
      <c r="Q32" s="1"/>
      <c r="R32" s="1"/>
    </row>
    <row r="33" spans="17:18" x14ac:dyDescent="0.25">
      <c r="Q33" s="1"/>
    </row>
    <row r="34" spans="17:18" x14ac:dyDescent="0.25">
      <c r="Q34" s="1"/>
    </row>
    <row r="35" spans="17:18" x14ac:dyDescent="0.25">
      <c r="Q35" s="1"/>
    </row>
    <row r="36" spans="17:18" x14ac:dyDescent="0.25">
      <c r="Q36" s="1"/>
    </row>
    <row r="37" spans="17:18" x14ac:dyDescent="0.25">
      <c r="Q37" s="1"/>
    </row>
    <row r="38" spans="17:18" x14ac:dyDescent="0.25">
      <c r="Q38" s="1"/>
    </row>
    <row r="39" spans="17:18" x14ac:dyDescent="0.25">
      <c r="Q39" s="1"/>
    </row>
    <row r="40" spans="17:18" x14ac:dyDescent="0.25">
      <c r="Q40" s="1"/>
    </row>
    <row r="41" spans="17:18" x14ac:dyDescent="0.25">
      <c r="Q41" s="1"/>
    </row>
    <row r="42" spans="17:18" x14ac:dyDescent="0.25">
      <c r="Q42" s="1"/>
    </row>
    <row r="43" spans="17:18" x14ac:dyDescent="0.25">
      <c r="Q43" s="1"/>
    </row>
    <row r="44" spans="17:18" x14ac:dyDescent="0.25">
      <c r="Q44" s="1"/>
      <c r="R44" s="1"/>
    </row>
  </sheetData>
  <mergeCells count="2">
    <mergeCell ref="A1:K1"/>
    <mergeCell ref="A16:K16"/>
  </mergeCells>
  <pageMargins left="0.31496062992125984" right="0.31496062992125984" top="0.74803149606299213" bottom="0.74803149606299213" header="0.31496062992125984" footer="0.31496062992125984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rightToLeft="1" topLeftCell="E1" workbookViewId="0">
      <selection activeCell="S3" sqref="S3"/>
    </sheetView>
  </sheetViews>
  <sheetFormatPr defaultColWidth="9.140625" defaultRowHeight="11.25" x14ac:dyDescent="0.2"/>
  <cols>
    <col min="1" max="1" width="8.28515625" style="97" customWidth="1"/>
    <col min="2" max="2" width="10.7109375" style="97" customWidth="1"/>
    <col min="3" max="3" width="9.5703125" style="97" customWidth="1"/>
    <col min="4" max="4" width="14.7109375" style="97" customWidth="1"/>
    <col min="5" max="5" width="11.85546875" style="97" customWidth="1"/>
    <col min="6" max="6" width="10.42578125" style="97" customWidth="1"/>
    <col min="7" max="7" width="9.42578125" style="97" customWidth="1"/>
    <col min="8" max="8" width="10" style="97" customWidth="1"/>
    <col min="9" max="9" width="11.140625" style="97" customWidth="1"/>
    <col min="10" max="10" width="11.42578125" style="97" customWidth="1"/>
    <col min="11" max="11" width="10.28515625" style="97" customWidth="1"/>
    <col min="12" max="12" width="9.7109375" style="97" customWidth="1"/>
    <col min="13" max="13" width="9.28515625" style="97" customWidth="1"/>
    <col min="14" max="14" width="12" style="97" customWidth="1"/>
    <col min="15" max="15" width="10.140625" style="97" customWidth="1"/>
    <col min="16" max="16" width="11.5703125" style="97" customWidth="1"/>
    <col min="17" max="17" width="9.85546875" style="97" customWidth="1"/>
    <col min="18" max="18" width="10.7109375" style="97" customWidth="1"/>
    <col min="19" max="16384" width="9.140625" style="97"/>
  </cols>
  <sheetData>
    <row r="1" spans="1:18" ht="18" x14ac:dyDescent="0.2">
      <c r="A1" s="117" t="s">
        <v>39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8" s="102" customFormat="1" ht="30" customHeight="1" x14ac:dyDescent="0.5">
      <c r="A2" s="98" t="s">
        <v>21</v>
      </c>
      <c r="B2" s="99" t="s">
        <v>1</v>
      </c>
      <c r="C2" s="99" t="s">
        <v>11</v>
      </c>
      <c r="D2" s="99" t="s">
        <v>12</v>
      </c>
      <c r="E2" s="99" t="s">
        <v>2</v>
      </c>
      <c r="F2" s="99" t="s">
        <v>3</v>
      </c>
      <c r="G2" s="99" t="s">
        <v>16</v>
      </c>
      <c r="H2" s="99" t="s">
        <v>4</v>
      </c>
      <c r="I2" s="99" t="s">
        <v>5</v>
      </c>
      <c r="J2" s="99" t="s">
        <v>6</v>
      </c>
      <c r="K2" s="99" t="s">
        <v>13</v>
      </c>
      <c r="L2" s="99" t="s">
        <v>7</v>
      </c>
      <c r="M2" s="99" t="s">
        <v>8</v>
      </c>
      <c r="N2" s="99" t="s">
        <v>9</v>
      </c>
      <c r="O2" s="99" t="s">
        <v>14</v>
      </c>
      <c r="P2" s="99" t="s">
        <v>15</v>
      </c>
      <c r="Q2" s="100" t="s">
        <v>29</v>
      </c>
      <c r="R2" s="101" t="s">
        <v>28</v>
      </c>
    </row>
    <row r="3" spans="1:18" ht="18" x14ac:dyDescent="0.5">
      <c r="A3" s="106" t="s">
        <v>2</v>
      </c>
      <c r="B3" s="104">
        <f>('نرخ '!C2*300000)+(0.75*21000000)</f>
        <v>42150000</v>
      </c>
      <c r="C3" s="104">
        <f>('نرخ '!D2*300000)+(0.75*32000000)</f>
        <v>78000000</v>
      </c>
      <c r="D3" s="104">
        <f>('نرخ '!E2*300000)+(0.75*40000000)</f>
        <v>165600000</v>
      </c>
      <c r="E3" s="104"/>
      <c r="F3" s="104">
        <f>('نرخ '!G2*300000)+(0.75*21000000)</f>
        <v>50550000</v>
      </c>
      <c r="G3" s="104">
        <f>('نرخ '!H2*300000)+(0.75*32000000)</f>
        <v>125100000</v>
      </c>
      <c r="H3" s="104">
        <f>('نرخ '!I2*300000)+(0.75*21000000)</f>
        <v>40950000</v>
      </c>
      <c r="I3" s="104">
        <f>('نرخ '!J2*300000)+(0.75*21000000)</f>
        <v>53550000</v>
      </c>
      <c r="J3" s="104">
        <f>('نرخ '!K2*300000)+(0.75*21000000)</f>
        <v>60450000</v>
      </c>
      <c r="K3" s="104">
        <f>('نرخ '!L2*300000)+(0.75*32000000)</f>
        <v>138000000</v>
      </c>
      <c r="L3" s="104">
        <f>('نرخ '!M2*300000)+(0.75*21000000)</f>
        <v>31050000</v>
      </c>
      <c r="M3" s="104">
        <f>('نرخ '!N2*300000)+(0.75*21000000)</f>
        <v>40950000</v>
      </c>
      <c r="N3" s="104">
        <f>('نرخ '!O2*300000)+(0.75*21000000)</f>
        <v>43050000</v>
      </c>
      <c r="O3" s="104">
        <f>('نرخ '!P2*300000)+(0.75*32000000)</f>
        <v>93000000</v>
      </c>
      <c r="P3" s="104">
        <f>('نرخ '!Q2*300000)+(0.75*32000000)</f>
        <v>80700000</v>
      </c>
      <c r="Q3" s="104">
        <f>('نرخ '!R2*300000)+(0.75*21000000)</f>
        <v>40650000</v>
      </c>
      <c r="R3" s="104">
        <f>('نرخ '!S2*300000)+(0.75*21000000)</f>
        <v>26850000</v>
      </c>
    </row>
    <row r="4" spans="1:18" ht="18" x14ac:dyDescent="0.5">
      <c r="A4" s="106" t="s">
        <v>3</v>
      </c>
      <c r="B4" s="104">
        <f>('نرخ '!C3*300000)+(0.75*21000000)</f>
        <v>76050000</v>
      </c>
      <c r="C4" s="104">
        <f>('نرخ '!D3*300000)+(0.75*32000000)</f>
        <v>111900000</v>
      </c>
      <c r="D4" s="104">
        <f>('نرخ '!E3*300000)+(0.75*40000000)</f>
        <v>199500000</v>
      </c>
      <c r="E4" s="104">
        <f>('نرخ '!F3*300000)+(0.75*32000000)</f>
        <v>58800000</v>
      </c>
      <c r="F4" s="104"/>
      <c r="G4" s="104">
        <f>('نرخ '!H3*300000)+(0.75*32000000)</f>
        <v>106200000</v>
      </c>
      <c r="H4" s="104">
        <f>('نرخ '!I3*300000)+(0.75*21000000)</f>
        <v>74850000</v>
      </c>
      <c r="I4" s="104">
        <f>('نرخ '!J3*300000)+(0.75*21000000)</f>
        <v>87450000</v>
      </c>
      <c r="J4" s="104">
        <f>('نرخ '!K3*300000)+(0.75*21000000)</f>
        <v>94350000</v>
      </c>
      <c r="K4" s="104">
        <f>('نرخ '!L3*300000)+(0.75*32000000)</f>
        <v>171900000</v>
      </c>
      <c r="L4" s="104">
        <f>('نرخ '!M3*300000)+(0.75*21000000)</f>
        <v>65250000</v>
      </c>
      <c r="M4" s="104">
        <f>('نرخ '!N3*300000)+(0.75*21000000)</f>
        <v>75450000</v>
      </c>
      <c r="N4" s="104">
        <f>('نرخ '!O3*300000)+(0.75*21000000)</f>
        <v>37650000</v>
      </c>
      <c r="O4" s="104">
        <f>('نرخ '!P3*300000)+(0.75*32000000)</f>
        <v>126600000</v>
      </c>
      <c r="P4" s="104">
        <f>('نرخ '!Q3*300000)+(0.75*32000000)</f>
        <v>86100000</v>
      </c>
      <c r="Q4" s="104">
        <f>('نرخ '!R3*300000)+(0.75*21000000)</f>
        <v>74550000</v>
      </c>
      <c r="R4" s="104">
        <f>('نرخ '!S3*300000)+(0.75*21000000)</f>
        <v>41550000</v>
      </c>
    </row>
    <row r="5" spans="1:18" ht="18" x14ac:dyDescent="0.5">
      <c r="A5" s="106" t="s">
        <v>4</v>
      </c>
      <c r="B5" s="104">
        <f>('نرخ '!C4*300000)+(0.75*21000000)</f>
        <v>32850000</v>
      </c>
      <c r="C5" s="104">
        <f>('نرخ '!D4*300000)+(0.75*32000000)</f>
        <v>68700000</v>
      </c>
      <c r="D5" s="104">
        <f>('نرخ '!E4*300000)+(0.75*40000000)</f>
        <v>156600000</v>
      </c>
      <c r="E5" s="104">
        <f>('نرخ '!F4*300000)+(0.75*32000000)</f>
        <v>49200000</v>
      </c>
      <c r="F5" s="104">
        <f>('نرخ '!G4*300000)+(0.75*21000000)</f>
        <v>75150000</v>
      </c>
      <c r="G5" s="104">
        <f>('نرخ '!H4*300000)+(0.75*32000000)</f>
        <v>149400000</v>
      </c>
      <c r="H5" s="104"/>
      <c r="I5" s="104">
        <f>('نرخ '!J4*300000)+(0.75*21000000)</f>
        <v>28950000</v>
      </c>
      <c r="J5" s="104">
        <f>('نرخ '!K4*300000)+(0.75*21000000)</f>
        <v>35850000</v>
      </c>
      <c r="K5" s="104">
        <f>('نرخ '!L4*300000)+(0.75*32000000)</f>
        <v>113400000</v>
      </c>
      <c r="L5" s="104">
        <f>('نرخ '!M4*300000)+(0.75*21000000)</f>
        <v>55050000</v>
      </c>
      <c r="M5" s="104">
        <f>('نرخ '!N4*300000)+(0.75*21000000)</f>
        <v>64950000</v>
      </c>
      <c r="N5" s="104">
        <f>('نرخ '!O4*300000)+(0.75*21000000)</f>
        <v>67650000</v>
      </c>
      <c r="O5" s="104">
        <f>('نرخ '!P4*300000)+(0.75*32000000)</f>
        <v>83400000</v>
      </c>
      <c r="P5" s="104">
        <f>('نرخ '!Q4*300000)+(0.75*32000000)</f>
        <v>105000000</v>
      </c>
      <c r="Q5" s="104">
        <f>('نرخ '!R4*300000)+(0.75*21000000)</f>
        <v>49050000</v>
      </c>
      <c r="R5" s="104">
        <f>('نرخ '!S4*300000)+(0.75*21000000)</f>
        <v>51450000</v>
      </c>
    </row>
    <row r="6" spans="1:18" ht="18" x14ac:dyDescent="0.5">
      <c r="A6" s="106" t="s">
        <v>5</v>
      </c>
      <c r="B6" s="104">
        <f>('نرخ '!C5*300000)+(0.75*21000000)</f>
        <v>45450000</v>
      </c>
      <c r="C6" s="104">
        <f>('نرخ '!D5*300000)+(0.75*32000000)</f>
        <v>51600000</v>
      </c>
      <c r="D6" s="104">
        <f>('نرخ '!E5*300000)+(0.75*40000000)</f>
        <v>139500000</v>
      </c>
      <c r="E6" s="104">
        <f>('نرخ '!F5*300000)+(0.75*32000000)</f>
        <v>61800000</v>
      </c>
      <c r="F6" s="104">
        <f>('نرخ '!G5*300000)+(0.75*21000000)</f>
        <v>87450000</v>
      </c>
      <c r="G6" s="104">
        <f>('نرخ '!H5*300000)+(0.75*32000000)</f>
        <v>162300000</v>
      </c>
      <c r="H6" s="104">
        <f>('نرخ '!I5*300000)+(0.75*21000000)</f>
        <v>28950000</v>
      </c>
      <c r="I6" s="104"/>
      <c r="J6" s="104">
        <f>('نرخ '!K5*300000)+(0.75*21000000)</f>
        <v>23850000</v>
      </c>
      <c r="K6" s="104">
        <f>('نرخ '!L5*300000)+(0.75*32000000)</f>
        <v>101400000</v>
      </c>
      <c r="L6" s="104">
        <f>('نرخ '!M5*300000)+(0.75*21000000)</f>
        <v>67950000</v>
      </c>
      <c r="M6" s="104">
        <f>('نرخ '!N5*300000)+(0.75*21000000)</f>
        <v>77850000</v>
      </c>
      <c r="N6" s="104">
        <f>('نرخ '!O5*300000)+(0.75*21000000)</f>
        <v>80250000</v>
      </c>
      <c r="O6" s="104">
        <f>('نرخ '!P5*300000)+(0.75*32000000)</f>
        <v>96300000</v>
      </c>
      <c r="P6" s="104">
        <f>('نرخ '!Q5*300000)+(0.75*32000000)</f>
        <v>117900000</v>
      </c>
      <c r="Q6" s="104">
        <f>('نرخ '!R5*300000)+(0.75*21000000)</f>
        <v>61950000</v>
      </c>
      <c r="R6" s="104">
        <f>('نرخ '!S5*300000)+(0.75*21000000)</f>
        <v>64350000</v>
      </c>
    </row>
    <row r="7" spans="1:18" ht="18" x14ac:dyDescent="0.5">
      <c r="A7" s="106" t="s">
        <v>6</v>
      </c>
      <c r="B7" s="104">
        <f>('نرخ '!C6*300000)+(0.75*21000000)</f>
        <v>52950000</v>
      </c>
      <c r="C7" s="104">
        <f>('نرخ '!D6*300000)+(0.75*32000000)</f>
        <v>61800000</v>
      </c>
      <c r="D7" s="104">
        <f>('نرخ '!E6*300000)+(0.75*40000000)</f>
        <v>145800000</v>
      </c>
      <c r="E7" s="104">
        <f>('نرخ '!F6*300000)+(0.75*32000000)</f>
        <v>68700000</v>
      </c>
      <c r="F7" s="104">
        <f>('نرخ '!G6*300000)+(0.75*21000000)</f>
        <v>94350000</v>
      </c>
      <c r="G7" s="104">
        <f>('نرخ '!H6*300000)+(0.75*32000000)</f>
        <v>169800000</v>
      </c>
      <c r="H7" s="104">
        <f>('نرخ '!I6*300000)+(0.75*21000000)</f>
        <v>35850000</v>
      </c>
      <c r="I7" s="104">
        <f>('نرخ '!J6*300000)+(0.75*21000000)</f>
        <v>23850000</v>
      </c>
      <c r="J7" s="104"/>
      <c r="K7" s="104">
        <f>('نرخ '!L6*300000)+(0.75*32000000)</f>
        <v>93300000</v>
      </c>
      <c r="L7" s="104">
        <f>('نرخ '!M6*300000)+(0.75*21000000)</f>
        <v>75150000</v>
      </c>
      <c r="M7" s="104">
        <f>('نرخ '!N6*300000)+(0.75*21000000)</f>
        <v>85350000</v>
      </c>
      <c r="N7" s="104">
        <f>('نرخ '!O6*300000)+(0.75*21000000)</f>
        <v>87750000</v>
      </c>
      <c r="O7" s="104">
        <f>('نرخ '!P6*300000)+(0.75*32000000)</f>
        <v>103800000</v>
      </c>
      <c r="P7" s="104">
        <f>('نرخ '!Q6*300000)+(0.75*32000000)</f>
        <v>125100000</v>
      </c>
      <c r="Q7" s="104">
        <f>('نرخ '!R6*300000)+(0.75*21000000)</f>
        <v>69150000</v>
      </c>
      <c r="R7" s="104">
        <f>('نرخ '!S6*300000)+(0.75*21000000)</f>
        <v>70950000</v>
      </c>
    </row>
    <row r="8" spans="1:18" ht="18" x14ac:dyDescent="0.5">
      <c r="A8" s="106" t="s">
        <v>7</v>
      </c>
      <c r="B8" s="104">
        <f>('نرخ '!C7*300000)+(0.75*21000000)</f>
        <v>56250000</v>
      </c>
      <c r="C8" s="104">
        <f>('نرخ '!D7*300000)+(0.75*32000000)</f>
        <v>91800000</v>
      </c>
      <c r="D8" s="104">
        <f>('نرخ '!E7*300000)+(0.75*40000000)</f>
        <v>179700000</v>
      </c>
      <c r="E8" s="104">
        <f>('نرخ '!F7*300000)+(0.75*32000000)</f>
        <v>39300000</v>
      </c>
      <c r="F8" s="104">
        <f>('نرخ '!G7*300000)+(0.75*21000000)</f>
        <v>65250000</v>
      </c>
      <c r="G8" s="104">
        <f>('نرخ '!H7*300000)+(0.75*32000000)</f>
        <v>139500000</v>
      </c>
      <c r="H8" s="104">
        <f>('نرخ '!I7*300000)+(0.75*21000000)</f>
        <v>55050000</v>
      </c>
      <c r="I8" s="104">
        <f>('نرخ '!J7*300000)+(0.75*21000000)</f>
        <v>67950000</v>
      </c>
      <c r="J8" s="104">
        <f>('نرخ '!K7*300000)+(0.75*21000000)</f>
        <v>75150000</v>
      </c>
      <c r="K8" s="104">
        <f>('نرخ '!L7*300000)+(0.75*32000000)</f>
        <v>152100000</v>
      </c>
      <c r="L8" s="104"/>
      <c r="M8" s="104">
        <f>('نرخ '!N7*300000)+(0.75*21000000)</f>
        <v>28050000</v>
      </c>
      <c r="N8" s="104">
        <f>('نرخ '!O7*300000)+(0.75*21000000)</f>
        <v>57450000</v>
      </c>
      <c r="O8" s="104">
        <f>('نرخ '!P7*300000)+(0.75*32000000)</f>
        <v>87300000</v>
      </c>
      <c r="P8" s="104">
        <f>('نرخ '!Q7*300000)+(0.75*32000000)</f>
        <v>68100000</v>
      </c>
      <c r="Q8" s="104">
        <f>('نرخ '!R7*300000)+(0.75*21000000)</f>
        <v>54750000</v>
      </c>
      <c r="R8" s="104">
        <f>('نرخ '!S7*300000)+(0.75*21000000)</f>
        <v>41550000</v>
      </c>
    </row>
    <row r="9" spans="1:18" ht="18" x14ac:dyDescent="0.5">
      <c r="A9" s="106" t="s">
        <v>8</v>
      </c>
      <c r="B9" s="104">
        <f>('نرخ '!C8*300000)+(0.75*21000000)</f>
        <v>45750000</v>
      </c>
      <c r="C9" s="104">
        <f>('نرخ '!D8*300000)+(0.75*32000000)</f>
        <v>87000000</v>
      </c>
      <c r="D9" s="104">
        <f>('نرخ '!E8*300000)+(0.75*40000000)</f>
        <v>174900000</v>
      </c>
      <c r="E9" s="104">
        <f>('نرخ '!F8*300000)+(0.75*32000000)</f>
        <v>49200000</v>
      </c>
      <c r="F9" s="104">
        <f>('نرخ '!G8*300000)+(0.75*21000000)</f>
        <v>75450000</v>
      </c>
      <c r="G9" s="104">
        <f>('نرخ '!H8*300000)+(0.75*32000000)</f>
        <v>149400000</v>
      </c>
      <c r="H9" s="104">
        <f>('نرخ '!I8*300000)+(0.75*21000000)</f>
        <v>64950000</v>
      </c>
      <c r="I9" s="104">
        <f>('نرخ '!J8*300000)+(0.75*21000000)</f>
        <v>77850000</v>
      </c>
      <c r="J9" s="104">
        <f>('نرخ '!K8*300000)+(0.75*21000000)</f>
        <v>85350000</v>
      </c>
      <c r="K9" s="104">
        <f>('نرخ '!L8*300000)+(0.75*32000000)</f>
        <v>162000000</v>
      </c>
      <c r="L9" s="104">
        <f>('نرخ '!M8*300000)+(0.75*21000000)</f>
        <v>28050000</v>
      </c>
      <c r="M9" s="104"/>
      <c r="N9" s="104">
        <f>('نرخ '!O8*300000)+(0.75*21000000)</f>
        <v>67350000</v>
      </c>
      <c r="O9" s="104">
        <f>('نرخ '!P8*300000)+(0.75*32000000)</f>
        <v>80700000</v>
      </c>
      <c r="P9" s="104">
        <f>('نرخ '!Q8*300000)+(0.75*32000000)</f>
        <v>55800000</v>
      </c>
      <c r="Q9" s="104">
        <f>('نرخ '!R8*300000)+(0.75*21000000)</f>
        <v>64650000</v>
      </c>
      <c r="R9" s="104">
        <f>('نرخ '!S8*300000)+(0.75*21000000)</f>
        <v>51750000</v>
      </c>
    </row>
    <row r="10" spans="1:18" ht="18" x14ac:dyDescent="0.5">
      <c r="A10" s="106" t="s">
        <v>9</v>
      </c>
      <c r="B10" s="104">
        <f>('نرخ '!C9*300000)+(0.75*21000000)</f>
        <v>68550000</v>
      </c>
      <c r="C10" s="104">
        <f>('نرخ '!D9*300000)+(0.75*32000000)</f>
        <v>104400000</v>
      </c>
      <c r="D10" s="104">
        <f>('نرخ '!E9*300000)+(0.75*40000000)</f>
        <v>192300000</v>
      </c>
      <c r="E10" s="104">
        <f>('نرخ '!F9*300000)+(0.75*32000000)</f>
        <v>51300000</v>
      </c>
      <c r="F10" s="104">
        <f>('نرخ '!G9*300000)+(0.75*21000000)</f>
        <v>37650000</v>
      </c>
      <c r="G10" s="104">
        <f>('نرخ '!H9*300000)+(0.75*32000000)</f>
        <v>127800000</v>
      </c>
      <c r="H10" s="104">
        <f>('نرخ '!I9*300000)+(0.75*21000000)</f>
        <v>67650000</v>
      </c>
      <c r="I10" s="104">
        <f>('نرخ '!J9*300000)+(0.75*21000000)</f>
        <v>80250000</v>
      </c>
      <c r="J10" s="104">
        <f>('نرخ '!K9*300000)+(0.75*21000000)</f>
        <v>87750000</v>
      </c>
      <c r="K10" s="104">
        <f>('نرخ '!L9*300000)+(0.75*32000000)</f>
        <v>164700000</v>
      </c>
      <c r="L10" s="104">
        <f>('نرخ '!M9*300000)+(0.75*21000000)</f>
        <v>57450000</v>
      </c>
      <c r="M10" s="104">
        <f>('نرخ '!N9*300000)+(0.75*21000000)</f>
        <v>67350000</v>
      </c>
      <c r="N10" s="104"/>
      <c r="O10" s="104">
        <f>('نرخ '!P9*300000)+(0.75*32000000)</f>
        <v>119400000</v>
      </c>
      <c r="P10" s="104">
        <f>('نرخ '!Q9*300000)+(0.75*32000000)</f>
        <v>76200000</v>
      </c>
      <c r="Q10" s="104">
        <f>('نرخ '!R9*300000)+(0.75*21000000)</f>
        <v>67050000</v>
      </c>
      <c r="R10" s="104">
        <f>('نرخ '!S9*300000)+(0.75*21000000)</f>
        <v>31650000</v>
      </c>
    </row>
    <row r="11" spans="1:18" ht="18" x14ac:dyDescent="0.5">
      <c r="A11" s="106" t="s">
        <v>10</v>
      </c>
      <c r="B11" s="104">
        <f>('نرخ '!C10*300000)+(0.75*21000000)</f>
        <v>55650000</v>
      </c>
      <c r="C11" s="104">
        <f>('نرخ '!D10*300000)+(0.75*32000000)</f>
        <v>91500000</v>
      </c>
      <c r="D11" s="104">
        <f>('نرخ '!E10*300000)+(0.75*40000000)</f>
        <v>179400000</v>
      </c>
      <c r="E11" s="104">
        <f>('نرخ '!F10*300000)+(0.75*32000000)</f>
        <v>48900000</v>
      </c>
      <c r="F11" s="104">
        <f>('نرخ '!G10*300000)+(0.75*21000000)</f>
        <v>74550000</v>
      </c>
      <c r="G11" s="104">
        <f>('نرخ '!H10*300000)+(0.75*32000000)</f>
        <v>149100000</v>
      </c>
      <c r="H11" s="104">
        <f>('نرخ '!I10*300000)+(0.75*21000000)</f>
        <v>49050000</v>
      </c>
      <c r="I11" s="104">
        <f>('نرخ '!J10*300000)+(0.75*21000000)</f>
        <v>61950000</v>
      </c>
      <c r="J11" s="104">
        <f>('نرخ '!K10*300000)+(0.75*21000000)</f>
        <v>69150000</v>
      </c>
      <c r="K11" s="104">
        <f>('نرخ '!L10*300000)+(0.75*32000000)</f>
        <v>146100000</v>
      </c>
      <c r="L11" s="104">
        <f>('نرخ '!M10*300000)+(0.75*21000000)</f>
        <v>54750000</v>
      </c>
      <c r="M11" s="104">
        <f>('نرخ '!N10*300000)+(0.75*21000000)</f>
        <v>64650000</v>
      </c>
      <c r="N11" s="104">
        <f>('نرخ '!O10*300000)+(0.75*21000000)</f>
        <v>67050000</v>
      </c>
      <c r="O11" s="104">
        <f>('نرخ '!P10*300000)+(0.75*32000000)</f>
        <v>106500000</v>
      </c>
      <c r="P11" s="104">
        <f>('نرخ '!Q10*300000)+(0.75*32000000)</f>
        <v>104700000</v>
      </c>
      <c r="Q11" s="104"/>
      <c r="R11" s="104">
        <f>('نرخ '!S10*300000)+(0.75*21000000)</f>
        <v>51150000</v>
      </c>
    </row>
    <row r="12" spans="1:18" ht="18" x14ac:dyDescent="0.5">
      <c r="A12" s="106" t="s">
        <v>1</v>
      </c>
      <c r="B12" s="104"/>
      <c r="C12" s="104">
        <f>('نرخ '!D11*300000)+(0.75*32000000)</f>
        <v>59100000</v>
      </c>
      <c r="D12" s="104">
        <f>('نرخ '!E11*300000)+(0.75*40000000)</f>
        <v>146700000</v>
      </c>
      <c r="E12" s="104">
        <f>('نرخ '!F11*300000)+(0.75*32000000)</f>
        <v>50400000</v>
      </c>
      <c r="F12" s="104">
        <f>('نرخ '!G11*300000)+(0.75*21000000)</f>
        <v>76050000</v>
      </c>
      <c r="G12" s="104">
        <f>('نرخ '!H11*300000)+(0.75*32000000)</f>
        <v>151200000</v>
      </c>
      <c r="H12" s="104">
        <f>('نرخ '!I11*300000)+(0.75*21000000)</f>
        <v>32850000</v>
      </c>
      <c r="I12" s="104">
        <f>('نرخ '!J11*300000)+(0.75*21000000)</f>
        <v>45450000</v>
      </c>
      <c r="J12" s="104">
        <f>('نرخ '!K11*300000)+(0.75*21000000)</f>
        <v>52950000</v>
      </c>
      <c r="K12" s="104">
        <f>('نرخ '!L11*300000)+(0.75*32000000)</f>
        <v>131100000</v>
      </c>
      <c r="L12" s="104">
        <f>('نرخ '!M11*300000)+(0.75*21000000)</f>
        <v>56250000</v>
      </c>
      <c r="M12" s="104">
        <f>('نرخ '!N11*300000)+(0.75*21000000)</f>
        <v>45750000</v>
      </c>
      <c r="N12" s="104">
        <f>('نرخ '!O11*300000)+(0.75*21000000)</f>
        <v>68550000</v>
      </c>
      <c r="O12" s="104">
        <f>('نرخ '!P11*300000)+(0.75*32000000)</f>
        <v>66000000</v>
      </c>
      <c r="P12" s="104">
        <f>('نرخ '!Q11*300000)+(0.75*32000000)</f>
        <v>85500000</v>
      </c>
      <c r="Q12" s="104">
        <f>('نرخ '!R11*300000)+(0.75*21000000)</f>
        <v>55650000</v>
      </c>
      <c r="R12" s="104">
        <f>('نرخ '!S11*300000)+(0.75*21000000)</f>
        <v>52650000</v>
      </c>
    </row>
    <row r="13" spans="1:18" ht="18" x14ac:dyDescent="0.5">
      <c r="A13" s="107" t="s">
        <v>28</v>
      </c>
      <c r="B13" s="104">
        <f>('نرخ '!C12*300000)+(0.75*21000000)</f>
        <v>52650000</v>
      </c>
      <c r="C13" s="104">
        <f>('نرخ '!D12*300000)+(0.75*32000000)</f>
        <v>88500000</v>
      </c>
      <c r="D13" s="104">
        <f>('نرخ '!E12*300000)+(0.75*40000000)</f>
        <v>176400000</v>
      </c>
      <c r="E13" s="104">
        <f>('نرخ '!F12*300000)+(0.75*32000000)</f>
        <v>35100000</v>
      </c>
      <c r="F13" s="104">
        <f>('نرخ '!G12*300000)+(0.75*21000000)</f>
        <v>41550000</v>
      </c>
      <c r="G13" s="104">
        <f>('نرخ '!H12*300000)+(0.75*32000000)</f>
        <v>129600000</v>
      </c>
      <c r="H13" s="104">
        <f>('نرخ '!I12*300000)+(0.75*21000000)</f>
        <v>51450000</v>
      </c>
      <c r="I13" s="104">
        <f>('نرخ '!J12*300000)+(0.75*21000000)</f>
        <v>64350000</v>
      </c>
      <c r="J13" s="104">
        <f>('نرخ '!K12*300000)+(0.75*21000000)</f>
        <v>70950000</v>
      </c>
      <c r="K13" s="104">
        <f>('نرخ '!L12*300000)+(0.75*32000000)</f>
        <v>148500000</v>
      </c>
      <c r="L13" s="104">
        <f>('نرخ '!M12*300000)+(0.75*21000000)</f>
        <v>41550000</v>
      </c>
      <c r="M13" s="104">
        <f>('نرخ '!N12*300000)+(0.75*21000000)</f>
        <v>51750000</v>
      </c>
      <c r="N13" s="104">
        <f>('نرخ '!O12*300000)+(0.75*21000000)</f>
        <v>31650000</v>
      </c>
      <c r="O13" s="104">
        <f>('نرخ '!P12*300000)+(0.75*32000000)</f>
        <v>103500000</v>
      </c>
      <c r="P13" s="104">
        <f>('نرخ '!Q12*300000)+(0.75*32000000)</f>
        <v>91500000</v>
      </c>
      <c r="Q13" s="104">
        <f>('نرخ '!R12*300000)+(0.75*21000000)</f>
        <v>51150000</v>
      </c>
      <c r="R13" s="104"/>
    </row>
    <row r="14" spans="1:18" ht="18" x14ac:dyDescent="0.5">
      <c r="A14" s="103" t="s">
        <v>24</v>
      </c>
      <c r="B14" s="103"/>
      <c r="C14" s="103"/>
      <c r="D14" s="103"/>
      <c r="E14" s="103"/>
    </row>
    <row r="15" spans="1:18" ht="18" x14ac:dyDescent="0.5">
      <c r="A15" s="103" t="s">
        <v>23</v>
      </c>
      <c r="B15" s="103"/>
      <c r="C15" s="103"/>
      <c r="D15" s="103"/>
      <c r="E15" s="103"/>
    </row>
    <row r="16" spans="1:18" ht="18" x14ac:dyDescent="0.2">
      <c r="A16" s="117" t="s">
        <v>40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8" ht="18" x14ac:dyDescent="0.5">
      <c r="A17" s="90" t="s">
        <v>21</v>
      </c>
      <c r="B17" s="91" t="s">
        <v>1</v>
      </c>
      <c r="C17" s="91" t="s">
        <v>11</v>
      </c>
      <c r="D17" s="91" t="s">
        <v>12</v>
      </c>
      <c r="E17" s="91" t="s">
        <v>2</v>
      </c>
      <c r="F17" s="91" t="s">
        <v>3</v>
      </c>
      <c r="G17" s="91" t="s">
        <v>16</v>
      </c>
      <c r="H17" s="91" t="s">
        <v>4</v>
      </c>
      <c r="I17" s="91" t="s">
        <v>5</v>
      </c>
      <c r="J17" s="91" t="s">
        <v>6</v>
      </c>
      <c r="K17" s="91" t="s">
        <v>13</v>
      </c>
      <c r="L17" s="91" t="s">
        <v>7</v>
      </c>
      <c r="M17" s="91" t="s">
        <v>8</v>
      </c>
      <c r="N17" s="91" t="s">
        <v>9</v>
      </c>
      <c r="O17" s="91" t="s">
        <v>14</v>
      </c>
      <c r="P17" s="91" t="s">
        <v>15</v>
      </c>
      <c r="Q17" s="100" t="s">
        <v>29</v>
      </c>
      <c r="R17" s="101" t="s">
        <v>28</v>
      </c>
    </row>
    <row r="18" spans="1:18" ht="18" x14ac:dyDescent="0.5">
      <c r="A18" s="106" t="s">
        <v>2</v>
      </c>
      <c r="B18" s="104">
        <f>('نرخ '!C2*270000)+(0.75*19500000)</f>
        <v>38385000</v>
      </c>
      <c r="C18" s="104">
        <f>('نرخ '!D2*270000)+(0.75*28000000)</f>
        <v>69600000</v>
      </c>
      <c r="D18" s="104">
        <f>('نرخ '!E2*207000)+(0.75*35000000)</f>
        <v>119814000</v>
      </c>
      <c r="E18" s="104"/>
      <c r="F18" s="104">
        <f>('نرخ '!G2*270000)+(0.75*19500000)</f>
        <v>45945000</v>
      </c>
      <c r="G18" s="104">
        <f>('نرخ '!H2*270000)+(0.75*28000000)</f>
        <v>111990000</v>
      </c>
      <c r="H18" s="104">
        <f>('نرخ '!I2*270000)+(0.75*19500000)</f>
        <v>37305000</v>
      </c>
      <c r="I18" s="104">
        <f>('نرخ '!J2*270000)+(0.75*19500000)</f>
        <v>48645000</v>
      </c>
      <c r="J18" s="104">
        <f>('نرخ '!K2*270000)+(0.75*19500000)</f>
        <v>54855000</v>
      </c>
      <c r="K18" s="104">
        <f>('نرخ '!L2*270000)+(0.75*28000000)</f>
        <v>123600000</v>
      </c>
      <c r="L18" s="104">
        <f>('نرخ '!M2*270000)+(0.75*19500000)</f>
        <v>28395000</v>
      </c>
      <c r="M18" s="104">
        <f>('نرخ '!N2*270000)+(0.75*19500000)</f>
        <v>37305000</v>
      </c>
      <c r="N18" s="104">
        <f>('نرخ '!O2*270000)+(0.75*19500000)</f>
        <v>39195000</v>
      </c>
      <c r="O18" s="104">
        <f>('نرخ '!P2*270000)+(0.75*28000000)</f>
        <v>83100000</v>
      </c>
      <c r="P18" s="104">
        <f>('نرخ '!Q2*270000)+(0.75*28000000)</f>
        <v>72030000</v>
      </c>
      <c r="Q18" s="104">
        <f>('نرخ '!R2*270000)+(0.75*19500000)</f>
        <v>37035000</v>
      </c>
      <c r="R18" s="104">
        <f>('نرخ '!S2*270000)+(0.75*19500000)</f>
        <v>24615000</v>
      </c>
    </row>
    <row r="19" spans="1:18" ht="18" x14ac:dyDescent="0.5">
      <c r="A19" s="106" t="s">
        <v>3</v>
      </c>
      <c r="B19" s="104">
        <f>('نرخ '!C3*270000)+(0.75*19500000)</f>
        <v>68895000</v>
      </c>
      <c r="C19" s="104">
        <f>('نرخ '!D3*270000)+(0.75*28000000)</f>
        <v>100110000</v>
      </c>
      <c r="D19" s="104">
        <f>('نرخ '!E3*207000)+(0.75*35000000)</f>
        <v>143205000</v>
      </c>
      <c r="E19" s="104">
        <f>('نرخ '!F3*270000)+(0.75*28000000)</f>
        <v>52320000</v>
      </c>
      <c r="F19" s="104"/>
      <c r="G19" s="104">
        <f>('نرخ '!H3*270000)+(0.75*28000000)</f>
        <v>94980000</v>
      </c>
      <c r="H19" s="104">
        <f>('نرخ '!I3*270000)+(0.75*19500000)</f>
        <v>67815000</v>
      </c>
      <c r="I19" s="104">
        <f>('نرخ '!J3*270000)+(0.75*19500000)</f>
        <v>79155000</v>
      </c>
      <c r="J19" s="104">
        <f>('نرخ '!K3*270000)+(0.75*19500000)</f>
        <v>85365000</v>
      </c>
      <c r="K19" s="104">
        <f>('نرخ '!L3*270000)+(0.75*28000000)</f>
        <v>154110000</v>
      </c>
      <c r="L19" s="104">
        <f>('نرخ '!M3*270000)+(0.75*19500000)</f>
        <v>59175000</v>
      </c>
      <c r="M19" s="104">
        <f>('نرخ '!N3*270000)+(0.75*19500000)</f>
        <v>68355000</v>
      </c>
      <c r="N19" s="104">
        <f>('نرخ '!O3*270000)+(0.75*19500000)</f>
        <v>34335000</v>
      </c>
      <c r="O19" s="104">
        <f>('نرخ '!P3*270000)+(0.75*28000000)</f>
        <v>113340000</v>
      </c>
      <c r="P19" s="104">
        <f>('نرخ '!Q3*270000)+(0.75*28000000)</f>
        <v>76890000</v>
      </c>
      <c r="Q19" s="104">
        <f>('نرخ '!R3*270000)+(0.75*19500000)</f>
        <v>67545000</v>
      </c>
      <c r="R19" s="104">
        <f>('نرخ '!S3*270000)+(0.75*19500000)</f>
        <v>37845000</v>
      </c>
    </row>
    <row r="20" spans="1:18" ht="18" x14ac:dyDescent="0.5">
      <c r="A20" s="106" t="s">
        <v>4</v>
      </c>
      <c r="B20" s="104">
        <f>('نرخ '!C4*270000)+(0.75*19500000)</f>
        <v>30015000</v>
      </c>
      <c r="C20" s="104">
        <f>('نرخ '!D4*270000)+(0.75*28000000)</f>
        <v>61230000</v>
      </c>
      <c r="D20" s="104">
        <f>('نرخ '!E4*207000)+(0.75*35000000)</f>
        <v>113604000</v>
      </c>
      <c r="E20" s="104">
        <f>('نرخ '!F4*270000)+(0.75*28000000)</f>
        <v>43680000</v>
      </c>
      <c r="F20" s="104">
        <f>('نرخ '!G4*270000)+(0.75*19500000)</f>
        <v>68085000</v>
      </c>
      <c r="G20" s="104">
        <f>('نرخ '!H4*270000)+(0.75*28000000)</f>
        <v>133860000</v>
      </c>
      <c r="H20" s="104"/>
      <c r="I20" s="104">
        <f>('نرخ '!J4*270000)+(0.75*19500000)</f>
        <v>26505000</v>
      </c>
      <c r="J20" s="104">
        <f>('نرخ '!K4*270000)+(0.75*19500000)</f>
        <v>32715000</v>
      </c>
      <c r="K20" s="104">
        <f>('نرخ '!L4*270000)+(0.75*28000000)</f>
        <v>101460000</v>
      </c>
      <c r="L20" s="104">
        <f>('نرخ '!M4*270000)+(0.75*19500000)</f>
        <v>49995000</v>
      </c>
      <c r="M20" s="104">
        <f>('نرخ '!N4*270000)+(0.75*19500000)</f>
        <v>58905000</v>
      </c>
      <c r="N20" s="104">
        <f>('نرخ '!O4*270000)+(0.75*19500000)</f>
        <v>61335000</v>
      </c>
      <c r="O20" s="104">
        <f>('نرخ '!P4*270000)+(0.75*28000000)</f>
        <v>74460000</v>
      </c>
      <c r="P20" s="104">
        <f>('نرخ '!Q4*270000)+(0.75*28000000)</f>
        <v>93900000</v>
      </c>
      <c r="Q20" s="104">
        <f>('نرخ '!R4*270000)+(0.75*19500000)</f>
        <v>44595000</v>
      </c>
      <c r="R20" s="104">
        <f>('نرخ '!S4*270000)+(0.75*19500000)</f>
        <v>46755000</v>
      </c>
    </row>
    <row r="21" spans="1:18" ht="18" x14ac:dyDescent="0.5">
      <c r="A21" s="106" t="s">
        <v>5</v>
      </c>
      <c r="B21" s="104">
        <f>('نرخ '!C5*270000)+(0.75*19500000)</f>
        <v>41355000</v>
      </c>
      <c r="C21" s="104">
        <f>('نرخ '!D5*270000)+(0.75*28000000)</f>
        <v>45840000</v>
      </c>
      <c r="D21" s="104">
        <f>('نرخ '!E5*207000)+(0.75*35000000)</f>
        <v>101805000</v>
      </c>
      <c r="E21" s="104">
        <f>('نرخ '!F5*270000)+(0.75*28000000)</f>
        <v>55020000</v>
      </c>
      <c r="F21" s="104">
        <f>('نرخ '!G5*270000)+(0.75*19500000)</f>
        <v>79155000</v>
      </c>
      <c r="G21" s="104">
        <f>('نرخ '!H5*270000)+(0.75*28000000)</f>
        <v>145470000</v>
      </c>
      <c r="H21" s="104">
        <f>('نرخ '!I5*270000)+(0.75*19500000)</f>
        <v>26505000</v>
      </c>
      <c r="I21" s="104"/>
      <c r="J21" s="104">
        <f>('نرخ '!K5*270000)+(0.75*19500000)</f>
        <v>21915000</v>
      </c>
      <c r="K21" s="104">
        <f>('نرخ '!L5*270000)+(0.75*28000000)</f>
        <v>90660000</v>
      </c>
      <c r="L21" s="104">
        <f>('نرخ '!M5*270000)+(0.75*19500000)</f>
        <v>61605000</v>
      </c>
      <c r="M21" s="104">
        <f>('نرخ '!N5*270000)+(0.75*19500000)</f>
        <v>70515000</v>
      </c>
      <c r="N21" s="104">
        <f>('نرخ '!O5*270000)+(0.75*19500000)</f>
        <v>72675000</v>
      </c>
      <c r="O21" s="104">
        <f>('نرخ '!P5*270000)+(0.75*28000000)</f>
        <v>86070000</v>
      </c>
      <c r="P21" s="104">
        <f>('نرخ '!Q5*270000)+(0.75*28000000)</f>
        <v>105510000</v>
      </c>
      <c r="Q21" s="104">
        <f>('نرخ '!R5*270000)+(0.75*19500000)</f>
        <v>56205000</v>
      </c>
      <c r="R21" s="104">
        <f>('نرخ '!S5*270000)+(0.75*19500000)</f>
        <v>58365000</v>
      </c>
    </row>
    <row r="22" spans="1:18" ht="18" x14ac:dyDescent="0.5">
      <c r="A22" s="106" t="s">
        <v>6</v>
      </c>
      <c r="B22" s="104">
        <f>('نرخ '!C6*270000)+(0.75*19500000)</f>
        <v>48105000</v>
      </c>
      <c r="C22" s="104">
        <f>('نرخ '!D6*270000)+(0.75*28000000)</f>
        <v>55020000</v>
      </c>
      <c r="D22" s="104">
        <f>('نرخ '!E6*207000)+(0.75*35000000)</f>
        <v>106152000</v>
      </c>
      <c r="E22" s="104">
        <f>('نرخ '!F6*270000)+(0.75*28000000)</f>
        <v>61230000</v>
      </c>
      <c r="F22" s="104">
        <f>('نرخ '!G6*270000)+(0.75*19500000)</f>
        <v>85365000</v>
      </c>
      <c r="G22" s="104">
        <f>('نرخ '!H6*270000)+(0.75*28000000)</f>
        <v>152220000</v>
      </c>
      <c r="H22" s="104">
        <f>('نرخ '!I6*270000)+(0.75*19500000)</f>
        <v>32715000</v>
      </c>
      <c r="I22" s="104">
        <f>('نرخ '!J6*270000)+(0.75*19500000)</f>
        <v>21915000</v>
      </c>
      <c r="J22" s="104"/>
      <c r="K22" s="104">
        <f>('نرخ '!L6*270000)+(0.75*28000000)</f>
        <v>83370000</v>
      </c>
      <c r="L22" s="104">
        <f>('نرخ '!M6*270000)+(0.75*19500000)</f>
        <v>68085000</v>
      </c>
      <c r="M22" s="104">
        <f>('نرخ '!N6*270000)+(0.75*19500000)</f>
        <v>77265000</v>
      </c>
      <c r="N22" s="104">
        <f>('نرخ '!O6*270000)+(0.75*19500000)</f>
        <v>79425000</v>
      </c>
      <c r="O22" s="104">
        <f>('نرخ '!P6*270000)+(0.75*28000000)</f>
        <v>92820000</v>
      </c>
      <c r="P22" s="104">
        <f>('نرخ '!Q6*270000)+(0.75*28000000)</f>
        <v>111990000</v>
      </c>
      <c r="Q22" s="104">
        <f>('نرخ '!R6*270000)+(0.75*19500000)</f>
        <v>62685000</v>
      </c>
      <c r="R22" s="104">
        <f>('نرخ '!S6*270000)+(0.75*19500000)</f>
        <v>64305000</v>
      </c>
    </row>
    <row r="23" spans="1:18" ht="18" x14ac:dyDescent="0.5">
      <c r="A23" s="106" t="s">
        <v>7</v>
      </c>
      <c r="B23" s="104">
        <f>('نرخ '!C7*270000)+(0.75*19500000)</f>
        <v>51075000</v>
      </c>
      <c r="C23" s="104">
        <f>('نرخ '!D7*270000)+(0.75*28000000)</f>
        <v>82020000</v>
      </c>
      <c r="D23" s="104">
        <f>('نرخ '!E7*207000)+(0.75*35000000)</f>
        <v>129543000</v>
      </c>
      <c r="E23" s="104">
        <f>('نرخ '!F7*270000)+(0.75*28000000)</f>
        <v>34770000</v>
      </c>
      <c r="F23" s="104">
        <f>('نرخ '!G7*270000)+(0.75*19500000)</f>
        <v>59175000</v>
      </c>
      <c r="G23" s="104">
        <f>('نرخ '!H7*270000)+(0.75*28000000)</f>
        <v>124950000</v>
      </c>
      <c r="H23" s="104">
        <f>('نرخ '!I7*270000)+(0.75*19500000)</f>
        <v>49995000</v>
      </c>
      <c r="I23" s="104">
        <f>('نرخ '!J7*270000)+(0.75*19500000)</f>
        <v>61605000</v>
      </c>
      <c r="J23" s="104">
        <f>('نرخ '!K7*270000)+(0.75*19500000)</f>
        <v>68085000</v>
      </c>
      <c r="K23" s="104">
        <f>('نرخ '!L7*270000)+(0.75*28000000)</f>
        <v>136290000</v>
      </c>
      <c r="L23" s="104"/>
      <c r="M23" s="104">
        <f>('نرخ '!N7*270000)+(0.75*19500000)</f>
        <v>25695000</v>
      </c>
      <c r="N23" s="104">
        <f>('نرخ '!O7*270000)+(0.75*19500000)</f>
        <v>52155000</v>
      </c>
      <c r="O23" s="104">
        <f>('نرخ '!P7*270000)+(0.75*28000000)</f>
        <v>77970000</v>
      </c>
      <c r="P23" s="104">
        <f>('نرخ '!Q7*270000)+(0.75*28000000)</f>
        <v>60690000</v>
      </c>
      <c r="Q23" s="104">
        <f>('نرخ '!R7*270000)+(0.75*19500000)</f>
        <v>49725000</v>
      </c>
      <c r="R23" s="104">
        <f>('نرخ '!S7*270000)+(0.75*19500000)</f>
        <v>37845000</v>
      </c>
    </row>
    <row r="24" spans="1:18" ht="18" x14ac:dyDescent="0.5">
      <c r="A24" s="106" t="s">
        <v>8</v>
      </c>
      <c r="B24" s="104">
        <f>('نرخ '!C8*270000)+(0.75*19500000)</f>
        <v>41625000</v>
      </c>
      <c r="C24" s="104">
        <f>('نرخ '!D8*270000)+(0.75*28000000)</f>
        <v>77700000</v>
      </c>
      <c r="D24" s="104">
        <f>('نرخ '!E8*207000)+(0.75*35000000)</f>
        <v>126231000</v>
      </c>
      <c r="E24" s="104">
        <f>('نرخ '!F8*270000)+(0.75*28000000)</f>
        <v>43680000</v>
      </c>
      <c r="F24" s="104">
        <f>('نرخ '!G8*270000)+(0.75*19500000)</f>
        <v>68355000</v>
      </c>
      <c r="G24" s="104">
        <f>('نرخ '!H8*270000)+(0.75*28000000)</f>
        <v>133860000</v>
      </c>
      <c r="H24" s="104">
        <f>('نرخ '!I8*270000)+(0.75*19500000)</f>
        <v>58905000</v>
      </c>
      <c r="I24" s="104">
        <f>('نرخ '!J8*270000)+(0.75*19500000)</f>
        <v>70515000</v>
      </c>
      <c r="J24" s="104">
        <f>('نرخ '!K8*270000)+(0.75*19500000)</f>
        <v>77265000</v>
      </c>
      <c r="K24" s="104">
        <f>('نرخ '!L8*270000)+(0.75*28000000)</f>
        <v>145200000</v>
      </c>
      <c r="L24" s="104">
        <f>('نرخ '!M8*270000)+(0.75*19500000)</f>
        <v>25695000</v>
      </c>
      <c r="M24" s="104"/>
      <c r="N24" s="104">
        <f>('نرخ '!O8*270000)+(0.75*19500000)</f>
        <v>61065000</v>
      </c>
      <c r="O24" s="104">
        <f>('نرخ '!P8*270000)+(0.75*28000000)</f>
        <v>72030000</v>
      </c>
      <c r="P24" s="104">
        <f>('نرخ '!Q8*270000)+(0.75*28000000)</f>
        <v>49620000</v>
      </c>
      <c r="Q24" s="104">
        <f>('نرخ '!R8*270000)+(0.75*19500000)</f>
        <v>58635000</v>
      </c>
      <c r="R24" s="104">
        <f>('نرخ '!S8*270000)+(0.75*19500000)</f>
        <v>47025000</v>
      </c>
    </row>
    <row r="25" spans="1:18" ht="18" x14ac:dyDescent="0.5">
      <c r="A25" s="106" t="s">
        <v>9</v>
      </c>
      <c r="B25" s="104">
        <f>('نرخ '!C9*270000)+(0.75*19500000)</f>
        <v>62145000</v>
      </c>
      <c r="C25" s="104">
        <f>('نرخ '!D9*270000)+(0.75*28000000)</f>
        <v>93360000</v>
      </c>
      <c r="D25" s="104">
        <f>('نرخ '!E9*207000)+(0.75*35000000)</f>
        <v>138237000</v>
      </c>
      <c r="E25" s="104">
        <f>('نرخ '!F9*270000)+(0.75*28000000)</f>
        <v>45570000</v>
      </c>
      <c r="F25" s="104">
        <f>('نرخ '!G9*270000)+(0.75*19500000)</f>
        <v>34335000</v>
      </c>
      <c r="G25" s="104">
        <f>('نرخ '!H9*270000)+(0.75*28000000)</f>
        <v>114420000</v>
      </c>
      <c r="H25" s="104">
        <f>('نرخ '!I9*270000)+(0.75*19500000)</f>
        <v>61335000</v>
      </c>
      <c r="I25" s="104">
        <f>('نرخ '!J9*270000)+(0.75*19500000)</f>
        <v>72675000</v>
      </c>
      <c r="J25" s="104">
        <f>('نرخ '!K9*270000)+(0.75*19500000)</f>
        <v>79425000</v>
      </c>
      <c r="K25" s="104">
        <f>('نرخ '!L9*270000)+(0.75*28000000)</f>
        <v>147630000</v>
      </c>
      <c r="L25" s="104">
        <f>('نرخ '!M9*270000)+(0.75*19500000)</f>
        <v>52155000</v>
      </c>
      <c r="M25" s="104">
        <f>('نرخ '!N9*270000)+(0.75*19500000)</f>
        <v>61065000</v>
      </c>
      <c r="N25" s="104"/>
      <c r="O25" s="104">
        <f>('نرخ '!P9*270000)+(0.75*28000000)</f>
        <v>106860000</v>
      </c>
      <c r="P25" s="104">
        <f>('نرخ '!Q9*270000)+(0.75*28000000)</f>
        <v>67980000</v>
      </c>
      <c r="Q25" s="104">
        <f>('نرخ '!R9*270000)+(0.75*19500000)</f>
        <v>60795000</v>
      </c>
      <c r="R25" s="104">
        <f>('نرخ '!S9*270000)+(0.75*19500000)</f>
        <v>28935000</v>
      </c>
    </row>
    <row r="26" spans="1:18" ht="18" x14ac:dyDescent="0.5">
      <c r="A26" s="106" t="s">
        <v>10</v>
      </c>
      <c r="B26" s="104">
        <f>('نرخ '!C10*270000)+(0.75*19500000)</f>
        <v>50535000</v>
      </c>
      <c r="C26" s="104">
        <f>('نرخ '!D10*270000)+(0.75*28000000)</f>
        <v>81750000</v>
      </c>
      <c r="D26" s="104">
        <f>('نرخ '!E10*207000)+(0.75*35000000)</f>
        <v>129336000</v>
      </c>
      <c r="E26" s="104">
        <f>('نرخ '!F10*270000)+(0.75*28000000)</f>
        <v>43410000</v>
      </c>
      <c r="F26" s="104">
        <f>('نرخ '!G10*270000)+(0.75*19500000)</f>
        <v>67545000</v>
      </c>
      <c r="G26" s="104">
        <f>('نرخ '!H10*270000)+(0.75*28000000)</f>
        <v>133590000</v>
      </c>
      <c r="H26" s="104">
        <f>('نرخ '!I10*270000)+(0.75*19500000)</f>
        <v>44595000</v>
      </c>
      <c r="I26" s="104">
        <f>('نرخ '!J10*270000)+(0.75*19500000)</f>
        <v>56205000</v>
      </c>
      <c r="J26" s="104">
        <f>('نرخ '!K10*270000)+(0.75*19500000)</f>
        <v>62685000</v>
      </c>
      <c r="K26" s="104">
        <f>('نرخ '!L10*270000)+(0.75*28000000)</f>
        <v>130890000</v>
      </c>
      <c r="L26" s="104">
        <f>('نرخ '!M10*270000)+(0.75*19500000)</f>
        <v>49725000</v>
      </c>
      <c r="M26" s="104">
        <f>('نرخ '!N10*270000)+(0.75*19500000)</f>
        <v>58635000</v>
      </c>
      <c r="N26" s="104">
        <f>('نرخ '!O10*270000)+(0.75*19500000)</f>
        <v>60795000</v>
      </c>
      <c r="O26" s="104">
        <f>('نرخ '!P10*270000)+(0.75*28000000)</f>
        <v>95250000</v>
      </c>
      <c r="P26" s="104">
        <f>('نرخ '!Q10*270000)+(0.75*28000000)</f>
        <v>93630000</v>
      </c>
      <c r="Q26" s="104"/>
      <c r="R26" s="104">
        <f>('نرخ '!S10*270000)+(0.75*19500000)</f>
        <v>46485000</v>
      </c>
    </row>
    <row r="27" spans="1:18" ht="18" x14ac:dyDescent="0.5">
      <c r="A27" s="106" t="s">
        <v>1</v>
      </c>
      <c r="B27" s="104"/>
      <c r="C27" s="104">
        <f>('نرخ '!D11*270000)+(0.75*28000000)</f>
        <v>52590000</v>
      </c>
      <c r="D27" s="104">
        <f>('نرخ '!E11*207000)+(0.75*35000000)</f>
        <v>106773000</v>
      </c>
      <c r="E27" s="104">
        <f>('نرخ '!F11*270000)+(0.75*28000000)</f>
        <v>44760000</v>
      </c>
      <c r="F27" s="104">
        <f>('نرخ '!G11*270000)+(0.75*19500000)</f>
        <v>68895000</v>
      </c>
      <c r="G27" s="104">
        <f>('نرخ '!H11*270000)+(0.75*28000000)</f>
        <v>135480000</v>
      </c>
      <c r="H27" s="104">
        <f>('نرخ '!I11*270000)+(0.75*19500000)</f>
        <v>30015000</v>
      </c>
      <c r="I27" s="104">
        <f>('نرخ '!J11*270000)+(0.75*19500000)</f>
        <v>41355000</v>
      </c>
      <c r="J27" s="104">
        <f>('نرخ '!K11*270000)+(0.75*19500000)</f>
        <v>48105000</v>
      </c>
      <c r="K27" s="104">
        <f>('نرخ '!L11*270000)+(0.75*28000000)</f>
        <v>117390000</v>
      </c>
      <c r="L27" s="104">
        <f>('نرخ '!M11*270000)+(0.75*19500000)</f>
        <v>51075000</v>
      </c>
      <c r="M27" s="104">
        <f>('نرخ '!N11*270000)+(0.75*19500000)</f>
        <v>41625000</v>
      </c>
      <c r="N27" s="104">
        <f>('نرخ '!O11*270000)+(0.75*19500000)</f>
        <v>62145000</v>
      </c>
      <c r="O27" s="104">
        <f>('نرخ '!P11*270000)+(0.75*28000000)</f>
        <v>58800000</v>
      </c>
      <c r="P27" s="104">
        <f>('نرخ '!Q11*270000)+(0.75*28000000)</f>
        <v>76350000</v>
      </c>
      <c r="Q27" s="104">
        <f>('نرخ '!R11*270000)+(0.75*19500000)</f>
        <v>50535000</v>
      </c>
      <c r="R27" s="104">
        <f>('نرخ '!S11*270000)+(0.75*19500000)</f>
        <v>47835000</v>
      </c>
    </row>
    <row r="28" spans="1:18" ht="18" x14ac:dyDescent="0.5">
      <c r="A28" s="106" t="s">
        <v>28</v>
      </c>
      <c r="B28" s="104">
        <f>('نرخ '!C12*270000)+(0.75*19500000)</f>
        <v>47835000</v>
      </c>
      <c r="C28" s="104">
        <f>('نرخ '!D12*270000)+(0.75*28000000)</f>
        <v>79050000</v>
      </c>
      <c r="D28" s="104">
        <f>('نرخ '!E12*207000)+(0.75*35000000)</f>
        <v>127266000</v>
      </c>
      <c r="E28" s="104">
        <f>('نرخ '!F12*270000)+(0.75*28000000)</f>
        <v>30990000</v>
      </c>
      <c r="F28" s="104">
        <f>('نرخ '!G12*270000)+(0.75*19500000)</f>
        <v>37845000</v>
      </c>
      <c r="G28" s="104">
        <f>('نرخ '!H12*270000)+(0.75*28000000)</f>
        <v>116040000</v>
      </c>
      <c r="H28" s="104">
        <f>('نرخ '!I12*270000)+(0.75*19500000)</f>
        <v>46755000</v>
      </c>
      <c r="I28" s="104">
        <f>('نرخ '!J12*270000)+(0.75*19500000)</f>
        <v>58365000</v>
      </c>
      <c r="J28" s="104">
        <f>('نرخ '!K12*270000)+(0.75*19500000)</f>
        <v>64305000</v>
      </c>
      <c r="K28" s="104">
        <f>('نرخ '!L12*270000)+(0.75*28000000)</f>
        <v>133050000</v>
      </c>
      <c r="L28" s="104">
        <f>('نرخ '!M12*270000)+(0.75*19500000)</f>
        <v>37845000</v>
      </c>
      <c r="M28" s="104">
        <f>('نرخ '!N12*270000)+(0.75*19500000)</f>
        <v>47025000</v>
      </c>
      <c r="N28" s="104">
        <f>('نرخ '!O12*270000)+(0.75*19500000)</f>
        <v>28935000</v>
      </c>
      <c r="O28" s="104">
        <f>('نرخ '!P12*270000)+(0.75*28000000)</f>
        <v>92550000</v>
      </c>
      <c r="P28" s="104">
        <f>('نرخ '!Q12*270000)+(0.75*28000000)</f>
        <v>81750000</v>
      </c>
      <c r="Q28" s="104">
        <f>('نرخ '!R12*270000)+(0.75*19500000)</f>
        <v>46485000</v>
      </c>
      <c r="R28" s="105"/>
    </row>
    <row r="29" spans="1:18" ht="18" x14ac:dyDescent="0.5">
      <c r="A29" s="103" t="s">
        <v>24</v>
      </c>
      <c r="B29" s="103"/>
      <c r="C29" s="103"/>
      <c r="D29" s="103"/>
      <c r="E29" s="103"/>
    </row>
    <row r="30" spans="1:18" ht="18" x14ac:dyDescent="0.5">
      <c r="A30" s="103" t="s">
        <v>23</v>
      </c>
      <c r="B30" s="103"/>
      <c r="C30" s="103"/>
      <c r="D30" s="103"/>
      <c r="E30" s="103"/>
    </row>
    <row r="32" spans="1:18" x14ac:dyDescent="0.2">
      <c r="A32" s="116"/>
      <c r="B32" s="116"/>
      <c r="C32" s="116"/>
      <c r="D32" s="116"/>
      <c r="E32" s="116"/>
      <c r="F32" s="116"/>
      <c r="G32" s="116"/>
      <c r="H32" s="116"/>
      <c r="I32" s="116"/>
      <c r="J32" s="116"/>
    </row>
  </sheetData>
  <mergeCells count="3">
    <mergeCell ref="A32:J32"/>
    <mergeCell ref="A1:K1"/>
    <mergeCell ref="A16:K16"/>
  </mergeCells>
  <pageMargins left="0.51181102362204722" right="0.51181102362204722" top="0.74803149606299213" bottom="0.74803149606299213" header="0.31496062992125984" footer="0.31496062992125984"/>
  <pageSetup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rightToLeft="1" topLeftCell="A64" zoomScaleNormal="100" workbookViewId="0">
      <selection activeCell="A111" sqref="A111:J111"/>
    </sheetView>
  </sheetViews>
  <sheetFormatPr defaultRowHeight="15" x14ac:dyDescent="0.25"/>
  <cols>
    <col min="1" max="1" width="6.140625" customWidth="1"/>
    <col min="3" max="3" width="14.42578125" customWidth="1"/>
    <col min="4" max="4" width="14.7109375" customWidth="1"/>
    <col min="5" max="5" width="10" bestFit="1" customWidth="1"/>
    <col min="8" max="8" width="11.140625" customWidth="1"/>
    <col min="10" max="10" width="7" bestFit="1" customWidth="1"/>
  </cols>
  <sheetData>
    <row r="1" spans="1:19" x14ac:dyDescent="0.25">
      <c r="A1" s="12" t="s">
        <v>0</v>
      </c>
      <c r="B1" s="12"/>
      <c r="C1" s="11" t="s">
        <v>1</v>
      </c>
      <c r="D1" s="11" t="s">
        <v>11</v>
      </c>
      <c r="E1" s="11" t="s">
        <v>12</v>
      </c>
      <c r="F1" s="11" t="s">
        <v>2</v>
      </c>
      <c r="G1" s="11" t="s">
        <v>3</v>
      </c>
      <c r="H1" s="11" t="s">
        <v>16</v>
      </c>
      <c r="I1" s="11" t="s">
        <v>4</v>
      </c>
      <c r="J1" s="11" t="s">
        <v>5</v>
      </c>
      <c r="K1" s="11" t="s">
        <v>6</v>
      </c>
      <c r="L1" s="11" t="s">
        <v>13</v>
      </c>
      <c r="M1" s="11" t="s">
        <v>7</v>
      </c>
      <c r="N1" s="11" t="s">
        <v>8</v>
      </c>
      <c r="O1" s="11" t="s">
        <v>9</v>
      </c>
      <c r="P1" s="11" t="s">
        <v>14</v>
      </c>
      <c r="Q1" s="11" t="s">
        <v>15</v>
      </c>
      <c r="R1" s="11" t="s">
        <v>10</v>
      </c>
      <c r="S1" s="40" t="s">
        <v>28</v>
      </c>
    </row>
    <row r="2" spans="1:19" ht="22.5" x14ac:dyDescent="0.6">
      <c r="A2" s="2">
        <v>1</v>
      </c>
      <c r="B2" s="3" t="s">
        <v>2</v>
      </c>
      <c r="C2" s="37">
        <v>88</v>
      </c>
      <c r="D2" s="39">
        <v>180</v>
      </c>
      <c r="E2" s="37">
        <v>452</v>
      </c>
      <c r="F2" s="14">
        <v>0</v>
      </c>
      <c r="G2" s="37">
        <v>116</v>
      </c>
      <c r="H2" s="39">
        <v>337</v>
      </c>
      <c r="I2" s="37">
        <v>84</v>
      </c>
      <c r="J2" s="39">
        <v>126</v>
      </c>
      <c r="K2" s="37">
        <v>149</v>
      </c>
      <c r="L2" s="39">
        <v>380</v>
      </c>
      <c r="M2" s="37">
        <v>51</v>
      </c>
      <c r="N2" s="39">
        <v>84</v>
      </c>
      <c r="O2" s="37">
        <v>91</v>
      </c>
      <c r="P2" s="39">
        <v>230</v>
      </c>
      <c r="Q2" s="37">
        <v>189</v>
      </c>
      <c r="R2" s="39">
        <v>83</v>
      </c>
      <c r="S2" s="37">
        <v>37</v>
      </c>
    </row>
    <row r="3" spans="1:19" ht="22.5" x14ac:dyDescent="0.6">
      <c r="A3" s="2">
        <v>2</v>
      </c>
      <c r="B3" s="3" t="s">
        <v>3</v>
      </c>
      <c r="C3" s="37">
        <v>201</v>
      </c>
      <c r="D3" s="39">
        <v>293</v>
      </c>
      <c r="E3" s="37">
        <v>565</v>
      </c>
      <c r="F3" s="39">
        <v>116</v>
      </c>
      <c r="G3" s="4">
        <v>0</v>
      </c>
      <c r="H3" s="39">
        <v>274</v>
      </c>
      <c r="I3" s="37">
        <v>197</v>
      </c>
      <c r="J3" s="39">
        <v>239</v>
      </c>
      <c r="K3" s="37">
        <v>262</v>
      </c>
      <c r="L3" s="39">
        <v>493</v>
      </c>
      <c r="M3" s="37">
        <v>165</v>
      </c>
      <c r="N3" s="39">
        <v>199</v>
      </c>
      <c r="O3" s="37">
        <v>73</v>
      </c>
      <c r="P3" s="39">
        <v>342</v>
      </c>
      <c r="Q3" s="37">
        <v>207</v>
      </c>
      <c r="R3" s="39">
        <v>196</v>
      </c>
      <c r="S3" s="37">
        <v>86</v>
      </c>
    </row>
    <row r="4" spans="1:19" ht="22.5" x14ac:dyDescent="0.6">
      <c r="A4" s="2">
        <v>3</v>
      </c>
      <c r="B4" s="3" t="s">
        <v>4</v>
      </c>
      <c r="C4" s="37">
        <v>57</v>
      </c>
      <c r="D4" s="39">
        <v>149</v>
      </c>
      <c r="E4" s="37">
        <v>422</v>
      </c>
      <c r="F4" s="39">
        <v>84</v>
      </c>
      <c r="G4" s="37">
        <v>198</v>
      </c>
      <c r="H4" s="39">
        <v>418</v>
      </c>
      <c r="I4" s="4"/>
      <c r="J4" s="39">
        <v>44</v>
      </c>
      <c r="K4" s="37">
        <v>67</v>
      </c>
      <c r="L4" s="39">
        <v>298</v>
      </c>
      <c r="M4" s="37">
        <v>131</v>
      </c>
      <c r="N4" s="39">
        <v>164</v>
      </c>
      <c r="O4" s="37">
        <v>173</v>
      </c>
      <c r="P4" s="39">
        <v>198</v>
      </c>
      <c r="Q4" s="37">
        <v>270</v>
      </c>
      <c r="R4" s="39">
        <v>111</v>
      </c>
      <c r="S4" s="37">
        <v>119</v>
      </c>
    </row>
    <row r="5" spans="1:19" ht="22.5" x14ac:dyDescent="0.6">
      <c r="A5" s="2">
        <v>4</v>
      </c>
      <c r="B5" s="3" t="s">
        <v>5</v>
      </c>
      <c r="C5" s="37">
        <v>99</v>
      </c>
      <c r="D5" s="39">
        <v>92</v>
      </c>
      <c r="E5" s="37">
        <v>365</v>
      </c>
      <c r="F5" s="39">
        <v>126</v>
      </c>
      <c r="G5" s="37">
        <v>239</v>
      </c>
      <c r="H5" s="39">
        <v>461</v>
      </c>
      <c r="I5" s="37">
        <v>44</v>
      </c>
      <c r="J5" s="14"/>
      <c r="K5" s="37">
        <v>27</v>
      </c>
      <c r="L5" s="39">
        <v>258</v>
      </c>
      <c r="M5" s="37">
        <v>174</v>
      </c>
      <c r="N5" s="39">
        <v>207</v>
      </c>
      <c r="O5" s="37">
        <v>215</v>
      </c>
      <c r="P5" s="39">
        <v>241</v>
      </c>
      <c r="Q5" s="37">
        <v>313</v>
      </c>
      <c r="R5" s="39">
        <v>154</v>
      </c>
      <c r="S5" s="37">
        <v>162</v>
      </c>
    </row>
    <row r="6" spans="1:19" ht="22.5" x14ac:dyDescent="0.6">
      <c r="A6" s="2">
        <v>5</v>
      </c>
      <c r="B6" s="3" t="s">
        <v>6</v>
      </c>
      <c r="C6" s="37">
        <v>124</v>
      </c>
      <c r="D6" s="39">
        <v>126</v>
      </c>
      <c r="E6" s="37">
        <v>386</v>
      </c>
      <c r="F6" s="39">
        <v>149</v>
      </c>
      <c r="G6" s="37">
        <v>262</v>
      </c>
      <c r="H6" s="39">
        <v>486</v>
      </c>
      <c r="I6" s="37">
        <v>67</v>
      </c>
      <c r="J6" s="39">
        <v>27</v>
      </c>
      <c r="K6" s="4"/>
      <c r="L6" s="39">
        <v>231</v>
      </c>
      <c r="M6" s="37">
        <v>198</v>
      </c>
      <c r="N6" s="39">
        <v>232</v>
      </c>
      <c r="O6" s="37">
        <v>240</v>
      </c>
      <c r="P6" s="39">
        <v>266</v>
      </c>
      <c r="Q6" s="37">
        <v>337</v>
      </c>
      <c r="R6" s="39">
        <v>178</v>
      </c>
      <c r="S6" s="37">
        <v>184</v>
      </c>
    </row>
    <row r="7" spans="1:19" ht="22.5" x14ac:dyDescent="0.6">
      <c r="A7" s="2">
        <v>6</v>
      </c>
      <c r="B7" s="3" t="s">
        <v>7</v>
      </c>
      <c r="C7" s="37">
        <v>135</v>
      </c>
      <c r="D7" s="39">
        <v>226</v>
      </c>
      <c r="E7" s="37">
        <v>499</v>
      </c>
      <c r="F7" s="39">
        <v>51</v>
      </c>
      <c r="G7" s="37">
        <v>165</v>
      </c>
      <c r="H7" s="39">
        <v>385</v>
      </c>
      <c r="I7" s="37">
        <v>131</v>
      </c>
      <c r="J7" s="39">
        <v>174</v>
      </c>
      <c r="K7" s="37">
        <v>198</v>
      </c>
      <c r="L7" s="39">
        <v>427</v>
      </c>
      <c r="M7" s="4"/>
      <c r="N7" s="39">
        <v>41</v>
      </c>
      <c r="O7" s="37">
        <v>139</v>
      </c>
      <c r="P7" s="39">
        <v>211</v>
      </c>
      <c r="Q7" s="37">
        <v>147</v>
      </c>
      <c r="R7" s="39">
        <v>130</v>
      </c>
      <c r="S7" s="37">
        <v>86</v>
      </c>
    </row>
    <row r="8" spans="1:19" ht="22.5" x14ac:dyDescent="0.6">
      <c r="A8" s="2">
        <v>7</v>
      </c>
      <c r="B8" s="3" t="s">
        <v>8</v>
      </c>
      <c r="C8" s="37">
        <v>100</v>
      </c>
      <c r="D8" s="39">
        <v>210</v>
      </c>
      <c r="E8" s="37">
        <v>483</v>
      </c>
      <c r="F8" s="39">
        <v>84</v>
      </c>
      <c r="G8" s="37">
        <v>199</v>
      </c>
      <c r="H8" s="39">
        <v>418</v>
      </c>
      <c r="I8" s="37">
        <v>164</v>
      </c>
      <c r="J8" s="39">
        <v>207</v>
      </c>
      <c r="K8" s="37">
        <v>232</v>
      </c>
      <c r="L8" s="39">
        <v>460</v>
      </c>
      <c r="M8" s="37">
        <v>41</v>
      </c>
      <c r="N8" s="14"/>
      <c r="O8" s="37">
        <v>172</v>
      </c>
      <c r="P8" s="39">
        <v>189</v>
      </c>
      <c r="Q8" s="37">
        <v>106</v>
      </c>
      <c r="R8" s="39">
        <v>163</v>
      </c>
      <c r="S8" s="37">
        <v>120</v>
      </c>
    </row>
    <row r="9" spans="1:19" ht="22.5" x14ac:dyDescent="0.6">
      <c r="A9" s="2">
        <v>8</v>
      </c>
      <c r="B9" s="3" t="s">
        <v>9</v>
      </c>
      <c r="C9" s="37">
        <v>176</v>
      </c>
      <c r="D9" s="39">
        <v>268</v>
      </c>
      <c r="E9" s="37">
        <v>541</v>
      </c>
      <c r="F9" s="39">
        <v>91</v>
      </c>
      <c r="G9" s="37">
        <v>73</v>
      </c>
      <c r="H9" s="39">
        <v>346</v>
      </c>
      <c r="I9" s="37">
        <v>173</v>
      </c>
      <c r="J9" s="39">
        <v>215</v>
      </c>
      <c r="K9" s="37">
        <v>240</v>
      </c>
      <c r="L9" s="39">
        <v>469</v>
      </c>
      <c r="M9" s="37">
        <v>139</v>
      </c>
      <c r="N9" s="39">
        <v>172</v>
      </c>
      <c r="O9" s="4"/>
      <c r="P9" s="39">
        <v>318</v>
      </c>
      <c r="Q9" s="37">
        <v>174</v>
      </c>
      <c r="R9" s="39">
        <v>171</v>
      </c>
      <c r="S9" s="37">
        <v>53</v>
      </c>
    </row>
    <row r="10" spans="1:19" ht="22.5" x14ac:dyDescent="0.6">
      <c r="A10" s="2">
        <v>9</v>
      </c>
      <c r="B10" s="3" t="s">
        <v>10</v>
      </c>
      <c r="C10" s="37">
        <v>133</v>
      </c>
      <c r="D10" s="39">
        <v>225</v>
      </c>
      <c r="E10" s="37">
        <v>498</v>
      </c>
      <c r="F10" s="39">
        <v>83</v>
      </c>
      <c r="G10" s="37">
        <v>196</v>
      </c>
      <c r="H10" s="39">
        <v>417</v>
      </c>
      <c r="I10" s="37">
        <v>111</v>
      </c>
      <c r="J10" s="39">
        <v>154</v>
      </c>
      <c r="K10" s="37">
        <v>178</v>
      </c>
      <c r="L10" s="39">
        <v>407</v>
      </c>
      <c r="M10" s="37">
        <v>130</v>
      </c>
      <c r="N10" s="39">
        <v>163</v>
      </c>
      <c r="O10" s="37">
        <v>171</v>
      </c>
      <c r="P10" s="39">
        <v>275</v>
      </c>
      <c r="Q10" s="37">
        <v>269</v>
      </c>
      <c r="R10" s="13"/>
      <c r="S10" s="37">
        <v>118</v>
      </c>
    </row>
    <row r="11" spans="1:19" ht="22.5" x14ac:dyDescent="0.6">
      <c r="A11" s="2">
        <v>10</v>
      </c>
      <c r="B11" s="3" t="s">
        <v>1</v>
      </c>
      <c r="C11" s="4">
        <v>0</v>
      </c>
      <c r="D11" s="39">
        <v>117</v>
      </c>
      <c r="E11" s="37">
        <v>389</v>
      </c>
      <c r="F11" s="39">
        <v>88</v>
      </c>
      <c r="G11" s="37">
        <v>201</v>
      </c>
      <c r="H11" s="39">
        <v>424</v>
      </c>
      <c r="I11" s="37">
        <v>57</v>
      </c>
      <c r="J11" s="39">
        <v>99</v>
      </c>
      <c r="K11" s="37">
        <v>124</v>
      </c>
      <c r="L11" s="39">
        <v>357</v>
      </c>
      <c r="M11" s="37">
        <v>135</v>
      </c>
      <c r="N11" s="39">
        <v>100</v>
      </c>
      <c r="O11" s="37">
        <v>176</v>
      </c>
      <c r="P11" s="39">
        <v>140</v>
      </c>
      <c r="Q11" s="37">
        <v>205</v>
      </c>
      <c r="R11" s="39">
        <v>133</v>
      </c>
      <c r="S11" s="37">
        <v>123</v>
      </c>
    </row>
    <row r="12" spans="1:19" ht="22.5" x14ac:dyDescent="0.6">
      <c r="A12" s="2">
        <v>11</v>
      </c>
      <c r="B12" s="3" t="s">
        <v>28</v>
      </c>
      <c r="C12" s="39">
        <v>123</v>
      </c>
      <c r="D12" s="39">
        <v>215</v>
      </c>
      <c r="E12" s="42">
        <v>488</v>
      </c>
      <c r="F12" s="39">
        <v>37</v>
      </c>
      <c r="G12" s="39">
        <v>86</v>
      </c>
      <c r="H12" s="39">
        <v>352</v>
      </c>
      <c r="I12" s="39">
        <v>119</v>
      </c>
      <c r="J12" s="39">
        <v>162</v>
      </c>
      <c r="K12" s="39">
        <v>184</v>
      </c>
      <c r="L12" s="39">
        <v>415</v>
      </c>
      <c r="M12" s="39">
        <v>86</v>
      </c>
      <c r="N12" s="39">
        <v>120</v>
      </c>
      <c r="O12" s="38">
        <v>53</v>
      </c>
      <c r="P12" s="39">
        <v>265</v>
      </c>
      <c r="Q12" s="39">
        <v>225</v>
      </c>
      <c r="R12" s="39">
        <v>118</v>
      </c>
      <c r="S12" s="41"/>
    </row>
    <row r="17" spans="1:14" ht="22.5" x14ac:dyDescent="0.6">
      <c r="A17" s="151" t="s">
        <v>32</v>
      </c>
      <c r="B17" s="151"/>
      <c r="C17" s="151"/>
      <c r="D17" s="151"/>
      <c r="E17" s="151"/>
      <c r="F17" s="151"/>
      <c r="G17" s="151"/>
      <c r="H17" s="151"/>
      <c r="I17" s="151"/>
      <c r="J17" s="151"/>
      <c r="L17" s="1"/>
      <c r="M17" s="1"/>
      <c r="N17" s="1"/>
    </row>
    <row r="18" spans="1:14" ht="25.5" customHeight="1" x14ac:dyDescent="0.6">
      <c r="A18" s="151" t="s">
        <v>50</v>
      </c>
      <c r="B18" s="151"/>
      <c r="C18" s="151"/>
      <c r="D18" s="151" t="s">
        <v>51</v>
      </c>
      <c r="E18" s="151"/>
      <c r="F18" s="151"/>
      <c r="G18" s="151"/>
      <c r="H18" s="151"/>
      <c r="I18" s="151"/>
      <c r="J18" s="151"/>
      <c r="L18" s="1"/>
      <c r="M18" s="1"/>
      <c r="N18" s="1"/>
    </row>
    <row r="19" spans="1:14" ht="22.5" customHeight="1" x14ac:dyDescent="0.25">
      <c r="A19" s="155" t="s">
        <v>17</v>
      </c>
      <c r="B19" s="155"/>
      <c r="C19" s="43">
        <v>18000000</v>
      </c>
      <c r="D19" s="150">
        <v>150000</v>
      </c>
      <c r="E19" s="150"/>
      <c r="F19" s="150"/>
      <c r="G19" s="150"/>
      <c r="H19" s="150"/>
      <c r="I19" s="150"/>
      <c r="J19" s="150"/>
      <c r="L19" s="1"/>
      <c r="M19" s="1"/>
      <c r="N19" s="1"/>
    </row>
    <row r="20" spans="1:14" ht="22.5" customHeight="1" x14ac:dyDescent="0.25">
      <c r="A20" s="155" t="s">
        <v>18</v>
      </c>
      <c r="B20" s="155"/>
      <c r="C20" s="43">
        <v>15000000</v>
      </c>
      <c r="D20" s="150"/>
      <c r="E20" s="150"/>
      <c r="F20" s="150"/>
      <c r="G20" s="150"/>
      <c r="H20" s="150"/>
      <c r="I20" s="150"/>
      <c r="J20" s="150"/>
      <c r="L20" s="1"/>
      <c r="M20" s="1"/>
      <c r="N20" s="1"/>
    </row>
    <row r="21" spans="1:14" s="30" customFormat="1" ht="22.5" customHeight="1" x14ac:dyDescent="0.25">
      <c r="A21" s="155" t="s">
        <v>27</v>
      </c>
      <c r="B21" s="155"/>
      <c r="C21" s="43">
        <v>15000000</v>
      </c>
      <c r="D21" s="150"/>
      <c r="E21" s="150"/>
      <c r="F21" s="150"/>
      <c r="G21" s="150"/>
      <c r="H21" s="150"/>
      <c r="I21" s="150"/>
      <c r="J21" s="150"/>
    </row>
    <row r="22" spans="1:14" ht="22.5" customHeight="1" x14ac:dyDescent="0.25">
      <c r="A22" s="155" t="s">
        <v>19</v>
      </c>
      <c r="B22" s="155"/>
      <c r="C22" s="43">
        <v>9000000</v>
      </c>
      <c r="D22" s="150"/>
      <c r="E22" s="150"/>
      <c r="F22" s="150"/>
      <c r="G22" s="150"/>
      <c r="H22" s="150"/>
      <c r="I22" s="150"/>
      <c r="J22" s="150"/>
      <c r="L22" s="1"/>
      <c r="M22" s="1"/>
      <c r="N22" s="31"/>
    </row>
    <row r="23" spans="1:14" ht="20.25" x14ac:dyDescent="0.55000000000000004">
      <c r="A23" s="146" t="s">
        <v>41</v>
      </c>
      <c r="B23" s="146"/>
      <c r="C23" s="146"/>
      <c r="D23" s="146"/>
      <c r="E23" s="146"/>
      <c r="F23" s="146"/>
      <c r="G23" s="146"/>
      <c r="H23" s="146"/>
      <c r="I23" s="146"/>
      <c r="J23" s="146"/>
      <c r="L23" s="1"/>
      <c r="M23" s="1"/>
      <c r="N23" s="1"/>
    </row>
    <row r="24" spans="1:14" ht="44.25" customHeight="1" x14ac:dyDescent="0.55000000000000004">
      <c r="A24" s="147" t="s">
        <v>44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09"/>
      <c r="L24" s="109"/>
      <c r="M24" s="109"/>
      <c r="N24" s="109"/>
    </row>
    <row r="25" spans="1:14" ht="41.25" customHeight="1" x14ac:dyDescent="0.55000000000000004">
      <c r="A25" s="158" t="s">
        <v>58</v>
      </c>
      <c r="B25" s="158"/>
      <c r="C25" s="158"/>
      <c r="D25" s="158"/>
      <c r="E25" s="158"/>
      <c r="F25" s="158"/>
      <c r="G25" s="158"/>
      <c r="H25" s="158"/>
      <c r="I25" s="158"/>
      <c r="J25" s="158"/>
      <c r="L25" s="1"/>
      <c r="M25" s="1"/>
      <c r="N25" s="1"/>
    </row>
    <row r="26" spans="1:14" s="30" customFormat="1" ht="42" customHeight="1" x14ac:dyDescent="0.55000000000000004">
      <c r="A26" s="147" t="s">
        <v>45</v>
      </c>
      <c r="B26" s="158"/>
      <c r="C26" s="158"/>
      <c r="D26" s="158"/>
      <c r="E26" s="158"/>
      <c r="F26" s="158"/>
      <c r="G26" s="158"/>
      <c r="H26" s="158"/>
      <c r="I26" s="158"/>
      <c r="J26" s="158"/>
    </row>
    <row r="27" spans="1:14" s="30" customFormat="1" ht="54" customHeight="1" x14ac:dyDescent="0.25">
      <c r="A27" s="118" t="s">
        <v>64</v>
      </c>
      <c r="B27" s="119"/>
      <c r="C27" s="119"/>
      <c r="D27" s="119"/>
      <c r="E27" s="119"/>
      <c r="F27" s="119"/>
      <c r="G27" s="119"/>
      <c r="H27" s="119"/>
      <c r="I27" s="119"/>
      <c r="J27" s="120"/>
    </row>
    <row r="28" spans="1:14" s="30" customFormat="1" ht="47.25" customHeight="1" x14ac:dyDescent="0.55000000000000004">
      <c r="A28" s="147" t="s">
        <v>46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4" s="30" customFormat="1" ht="30" customHeight="1" x14ac:dyDescent="0.55000000000000004">
      <c r="A29" s="147" t="s">
        <v>47</v>
      </c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4" s="30" customFormat="1" ht="30" customHeight="1" x14ac:dyDescent="0.55000000000000004">
      <c r="A30" s="147" t="s">
        <v>48</v>
      </c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4" s="30" customFormat="1" ht="30" customHeight="1" x14ac:dyDescent="0.55000000000000004">
      <c r="A31" s="143" t="s">
        <v>49</v>
      </c>
      <c r="B31" s="144"/>
      <c r="C31" s="144"/>
      <c r="D31" s="144"/>
      <c r="E31" s="144"/>
      <c r="F31" s="144"/>
      <c r="G31" s="144"/>
      <c r="H31" s="144"/>
      <c r="I31" s="144"/>
      <c r="J31" s="145"/>
    </row>
    <row r="32" spans="1:14" ht="25.5" x14ac:dyDescent="0.7">
      <c r="A32" s="9"/>
      <c r="B32" s="9"/>
      <c r="C32" s="24"/>
      <c r="D32" s="10"/>
      <c r="E32" s="10"/>
      <c r="F32" s="10"/>
      <c r="G32" s="10"/>
      <c r="H32" s="8"/>
      <c r="I32" s="7"/>
      <c r="J32" s="7"/>
      <c r="L32" s="1"/>
      <c r="M32" s="1"/>
      <c r="N32" s="1"/>
    </row>
    <row r="33" spans="1:14" ht="25.5" customHeight="1" x14ac:dyDescent="0.6">
      <c r="A33" s="151" t="s">
        <v>42</v>
      </c>
      <c r="B33" s="151"/>
      <c r="C33" s="151"/>
      <c r="D33" s="151"/>
      <c r="E33" s="151"/>
      <c r="F33" s="151"/>
      <c r="G33" s="151"/>
      <c r="H33" s="151"/>
      <c r="I33" s="151"/>
      <c r="J33" s="151"/>
      <c r="L33" s="1"/>
      <c r="M33" s="1"/>
      <c r="N33" s="1"/>
    </row>
    <row r="34" spans="1:14" ht="22.5" x14ac:dyDescent="0.6">
      <c r="A34" s="166" t="s">
        <v>50</v>
      </c>
      <c r="B34" s="167"/>
      <c r="C34" s="168"/>
      <c r="D34" s="166" t="s">
        <v>51</v>
      </c>
      <c r="E34" s="167"/>
      <c r="F34" s="167"/>
      <c r="G34" s="167"/>
      <c r="H34" s="167"/>
      <c r="I34" s="167"/>
      <c r="J34" s="168"/>
      <c r="L34" s="1"/>
      <c r="M34" s="1"/>
      <c r="N34" s="1"/>
    </row>
    <row r="35" spans="1:14" ht="22.5" x14ac:dyDescent="0.25">
      <c r="A35" s="155" t="s">
        <v>17</v>
      </c>
      <c r="B35" s="155"/>
      <c r="C35" s="43">
        <v>16500000</v>
      </c>
      <c r="D35" s="169">
        <v>135000</v>
      </c>
      <c r="E35" s="170"/>
      <c r="F35" s="170"/>
      <c r="G35" s="170"/>
      <c r="H35" s="170"/>
      <c r="I35" s="170"/>
      <c r="J35" s="171"/>
      <c r="L35" s="1"/>
      <c r="M35" s="1"/>
      <c r="N35" s="1"/>
    </row>
    <row r="36" spans="1:14" ht="22.5" x14ac:dyDescent="0.25">
      <c r="A36" s="156" t="s">
        <v>18</v>
      </c>
      <c r="B36" s="157"/>
      <c r="C36" s="43">
        <v>12500000</v>
      </c>
      <c r="D36" s="172"/>
      <c r="E36" s="173"/>
      <c r="F36" s="173"/>
      <c r="G36" s="173"/>
      <c r="H36" s="173"/>
      <c r="I36" s="173"/>
      <c r="J36" s="174"/>
      <c r="L36" s="1"/>
      <c r="M36" s="1"/>
      <c r="N36" s="1"/>
    </row>
    <row r="37" spans="1:14" s="30" customFormat="1" ht="22.5" x14ac:dyDescent="0.25">
      <c r="A37" s="156" t="s">
        <v>27</v>
      </c>
      <c r="B37" s="157"/>
      <c r="C37" s="43">
        <v>12500000</v>
      </c>
      <c r="D37" s="172"/>
      <c r="E37" s="173"/>
      <c r="F37" s="173"/>
      <c r="G37" s="173"/>
      <c r="H37" s="173"/>
      <c r="I37" s="173"/>
      <c r="J37" s="174"/>
    </row>
    <row r="38" spans="1:14" ht="22.5" x14ac:dyDescent="0.25">
      <c r="A38" s="156" t="s">
        <v>19</v>
      </c>
      <c r="B38" s="157"/>
      <c r="C38" s="43">
        <v>8000000</v>
      </c>
      <c r="D38" s="175"/>
      <c r="E38" s="176"/>
      <c r="F38" s="176"/>
      <c r="G38" s="176"/>
      <c r="H38" s="176"/>
      <c r="I38" s="176"/>
      <c r="J38" s="177"/>
      <c r="L38" s="1"/>
      <c r="M38" s="1"/>
      <c r="N38" s="6"/>
    </row>
    <row r="39" spans="1:14" ht="20.25" x14ac:dyDescent="0.55000000000000004">
      <c r="A39" s="146" t="s">
        <v>41</v>
      </c>
      <c r="B39" s="146"/>
      <c r="C39" s="146"/>
      <c r="D39" s="146"/>
      <c r="E39" s="146"/>
      <c r="F39" s="146"/>
      <c r="G39" s="146"/>
      <c r="H39" s="146"/>
      <c r="I39" s="146"/>
      <c r="J39" s="146"/>
      <c r="L39" s="1"/>
      <c r="M39" s="1"/>
      <c r="N39" s="1"/>
    </row>
    <row r="40" spans="1:14" ht="38.25" customHeight="1" x14ac:dyDescent="0.55000000000000004">
      <c r="A40" s="147" t="s">
        <v>44</v>
      </c>
      <c r="B40" s="147"/>
      <c r="C40" s="147"/>
      <c r="D40" s="147"/>
      <c r="E40" s="147"/>
      <c r="F40" s="147"/>
      <c r="G40" s="147"/>
      <c r="H40" s="147"/>
      <c r="I40" s="147"/>
      <c r="J40" s="147"/>
    </row>
    <row r="41" spans="1:14" ht="20.25" x14ac:dyDescent="0.55000000000000004">
      <c r="A41" s="158" t="s">
        <v>59</v>
      </c>
      <c r="B41" s="158"/>
      <c r="C41" s="158"/>
      <c r="D41" s="158"/>
      <c r="E41" s="158"/>
      <c r="F41" s="158"/>
      <c r="G41" s="158"/>
      <c r="H41" s="158"/>
      <c r="I41" s="158"/>
      <c r="J41" s="158"/>
    </row>
    <row r="42" spans="1:14" ht="54" customHeight="1" x14ac:dyDescent="0.25">
      <c r="A42" s="148" t="s">
        <v>45</v>
      </c>
      <c r="B42" s="149"/>
      <c r="C42" s="149"/>
      <c r="D42" s="149"/>
      <c r="E42" s="149"/>
      <c r="F42" s="149"/>
      <c r="G42" s="149"/>
      <c r="H42" s="149"/>
      <c r="I42" s="149"/>
      <c r="J42" s="149"/>
    </row>
    <row r="43" spans="1:14" ht="38.25" customHeight="1" x14ac:dyDescent="0.25">
      <c r="A43" s="148" t="s">
        <v>46</v>
      </c>
      <c r="B43" s="148"/>
      <c r="C43" s="148"/>
      <c r="D43" s="148"/>
      <c r="E43" s="148"/>
      <c r="F43" s="148"/>
      <c r="G43" s="148"/>
      <c r="H43" s="148"/>
      <c r="I43" s="148"/>
      <c r="J43" s="148"/>
      <c r="K43" s="30"/>
    </row>
    <row r="44" spans="1:14" ht="20.25" customHeight="1" x14ac:dyDescent="0.55000000000000004">
      <c r="A44" s="147" t="s">
        <v>56</v>
      </c>
      <c r="B44" s="147"/>
      <c r="C44" s="147"/>
      <c r="D44" s="147"/>
      <c r="E44" s="147"/>
      <c r="F44" s="147"/>
      <c r="G44" s="147"/>
      <c r="H44" s="147"/>
      <c r="I44" s="147"/>
      <c r="J44" s="147"/>
    </row>
    <row r="45" spans="1:14" ht="20.25" customHeight="1" x14ac:dyDescent="0.55000000000000004">
      <c r="A45" s="147" t="s">
        <v>66</v>
      </c>
      <c r="B45" s="147"/>
      <c r="C45" s="147"/>
      <c r="D45" s="147"/>
      <c r="E45" s="147"/>
      <c r="F45" s="147"/>
      <c r="G45" s="147"/>
      <c r="H45" s="147"/>
      <c r="I45" s="147"/>
      <c r="J45" s="147"/>
    </row>
    <row r="46" spans="1:14" ht="20.25" customHeight="1" x14ac:dyDescent="0.55000000000000004">
      <c r="A46" s="143" t="s">
        <v>49</v>
      </c>
      <c r="B46" s="144"/>
      <c r="C46" s="144"/>
      <c r="D46" s="144"/>
      <c r="E46" s="144"/>
      <c r="F46" s="144"/>
      <c r="G46" s="144"/>
      <c r="H46" s="144"/>
      <c r="I46" s="144"/>
      <c r="J46" s="145"/>
    </row>
    <row r="47" spans="1:14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</row>
    <row r="48" spans="1:14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22.5" x14ac:dyDescent="0.6">
      <c r="A49" s="160" t="s">
        <v>33</v>
      </c>
      <c r="B49" s="160"/>
      <c r="C49" s="160"/>
      <c r="D49" s="160"/>
      <c r="E49" s="160"/>
      <c r="F49" s="160"/>
      <c r="G49" s="160"/>
      <c r="H49" s="160"/>
      <c r="I49" s="160"/>
      <c r="J49" s="160"/>
    </row>
    <row r="50" spans="1:10" ht="25.5" x14ac:dyDescent="0.7">
      <c r="A50" s="179" t="s">
        <v>52</v>
      </c>
      <c r="B50" s="179"/>
      <c r="C50" s="179"/>
      <c r="D50" s="180" t="s">
        <v>51</v>
      </c>
      <c r="E50" s="180"/>
      <c r="F50" s="180"/>
      <c r="G50" s="180"/>
      <c r="H50" s="180"/>
      <c r="I50" s="180"/>
      <c r="J50" s="180"/>
    </row>
    <row r="51" spans="1:10" ht="25.5" x14ac:dyDescent="0.25">
      <c r="A51" s="165" t="s">
        <v>17</v>
      </c>
      <c r="B51" s="165"/>
      <c r="C51" s="32">
        <v>27000000</v>
      </c>
      <c r="D51" s="129">
        <v>225000</v>
      </c>
      <c r="E51" s="130"/>
      <c r="F51" s="130"/>
      <c r="G51" s="130"/>
      <c r="H51" s="130"/>
      <c r="I51" s="130"/>
      <c r="J51" s="131"/>
    </row>
    <row r="52" spans="1:10" ht="25.5" x14ac:dyDescent="0.25">
      <c r="A52" s="165" t="s">
        <v>18</v>
      </c>
      <c r="B52" s="165"/>
      <c r="C52" s="32">
        <v>23000000</v>
      </c>
      <c r="D52" s="132"/>
      <c r="E52" s="133"/>
      <c r="F52" s="133"/>
      <c r="G52" s="133"/>
      <c r="H52" s="133"/>
      <c r="I52" s="133"/>
      <c r="J52" s="134"/>
    </row>
    <row r="53" spans="1:10" s="30" customFormat="1" ht="25.5" x14ac:dyDescent="0.25">
      <c r="A53" s="165" t="s">
        <v>27</v>
      </c>
      <c r="B53" s="165"/>
      <c r="C53" s="32">
        <v>23000000</v>
      </c>
      <c r="D53" s="132"/>
      <c r="E53" s="133"/>
      <c r="F53" s="133"/>
      <c r="G53" s="133"/>
      <c r="H53" s="133"/>
      <c r="I53" s="133"/>
      <c r="J53" s="134"/>
    </row>
    <row r="54" spans="1:10" ht="25.5" x14ac:dyDescent="0.25">
      <c r="A54" s="165" t="s">
        <v>19</v>
      </c>
      <c r="B54" s="165"/>
      <c r="C54" s="32">
        <v>13500000</v>
      </c>
      <c r="D54" s="135"/>
      <c r="E54" s="136"/>
      <c r="F54" s="136"/>
      <c r="G54" s="136"/>
      <c r="H54" s="136"/>
      <c r="I54" s="136"/>
      <c r="J54" s="137"/>
    </row>
    <row r="55" spans="1:10" ht="22.5" customHeight="1" x14ac:dyDescent="0.6">
      <c r="A55" s="160" t="s">
        <v>41</v>
      </c>
      <c r="B55" s="160"/>
      <c r="C55" s="160"/>
      <c r="D55" s="160"/>
      <c r="E55" s="160"/>
      <c r="F55" s="160"/>
      <c r="G55" s="160"/>
      <c r="H55" s="160"/>
      <c r="I55" s="160"/>
      <c r="J55" s="160"/>
    </row>
    <row r="56" spans="1:10" ht="51" customHeight="1" x14ac:dyDescent="0.55000000000000004">
      <c r="A56" s="138" t="s">
        <v>43</v>
      </c>
      <c r="B56" s="138"/>
      <c r="C56" s="138"/>
      <c r="D56" s="138"/>
      <c r="E56" s="138"/>
      <c r="F56" s="138"/>
      <c r="G56" s="138"/>
      <c r="H56" s="138"/>
      <c r="I56" s="138"/>
      <c r="J56" s="138"/>
    </row>
    <row r="57" spans="1:10" s="30" customFormat="1" ht="20.25" x14ac:dyDescent="0.55000000000000004">
      <c r="A57" s="124" t="s">
        <v>60</v>
      </c>
      <c r="B57" s="124"/>
      <c r="C57" s="124"/>
      <c r="D57" s="124"/>
      <c r="E57" s="124"/>
      <c r="F57" s="124"/>
      <c r="G57" s="124"/>
      <c r="H57" s="124"/>
      <c r="I57" s="124"/>
      <c r="J57" s="124"/>
    </row>
    <row r="58" spans="1:10" ht="20.25" x14ac:dyDescent="0.55000000000000004">
      <c r="A58" s="124" t="s">
        <v>53</v>
      </c>
      <c r="B58" s="124"/>
      <c r="C58" s="124"/>
      <c r="D58" s="124"/>
      <c r="E58" s="124"/>
      <c r="F58" s="124"/>
      <c r="G58" s="124"/>
      <c r="H58" s="124"/>
      <c r="I58" s="124"/>
      <c r="J58" s="124"/>
    </row>
    <row r="59" spans="1:10" s="30" customFormat="1" ht="20.25" x14ac:dyDescent="0.55000000000000004">
      <c r="A59" s="121" t="s">
        <v>65</v>
      </c>
      <c r="B59" s="122"/>
      <c r="C59" s="122"/>
      <c r="D59" s="122"/>
      <c r="E59" s="122"/>
      <c r="F59" s="122"/>
      <c r="G59" s="122"/>
      <c r="H59" s="122"/>
      <c r="I59" s="122"/>
      <c r="J59" s="123"/>
    </row>
    <row r="60" spans="1:10" s="30" customFormat="1" ht="20.25" x14ac:dyDescent="0.55000000000000004">
      <c r="A60" s="121" t="s">
        <v>54</v>
      </c>
      <c r="B60" s="122"/>
      <c r="C60" s="122"/>
      <c r="D60" s="122"/>
      <c r="E60" s="122"/>
      <c r="F60" s="122"/>
      <c r="G60" s="122"/>
      <c r="H60" s="122"/>
      <c r="I60" s="122"/>
      <c r="J60" s="123"/>
    </row>
    <row r="61" spans="1:10" s="30" customFormat="1" ht="20.25" x14ac:dyDescent="0.55000000000000004">
      <c r="A61" s="121" t="s">
        <v>56</v>
      </c>
      <c r="B61" s="122"/>
      <c r="C61" s="122"/>
      <c r="D61" s="122"/>
      <c r="E61" s="122"/>
      <c r="F61" s="122"/>
      <c r="G61" s="122"/>
      <c r="H61" s="122"/>
      <c r="I61" s="122"/>
      <c r="J61" s="123"/>
    </row>
    <row r="62" spans="1:10" s="30" customFormat="1" ht="20.25" x14ac:dyDescent="0.55000000000000004">
      <c r="A62" s="121" t="s">
        <v>55</v>
      </c>
      <c r="B62" s="122"/>
      <c r="C62" s="122"/>
      <c r="D62" s="122"/>
      <c r="E62" s="122"/>
      <c r="F62" s="122"/>
      <c r="G62" s="122"/>
      <c r="H62" s="122"/>
      <c r="I62" s="122"/>
      <c r="J62" s="123"/>
    </row>
    <row r="63" spans="1:10" s="30" customFormat="1" ht="20.25" x14ac:dyDescent="0.55000000000000004">
      <c r="A63" s="121" t="s">
        <v>49</v>
      </c>
      <c r="B63" s="122"/>
      <c r="C63" s="122"/>
      <c r="D63" s="122"/>
      <c r="E63" s="122"/>
      <c r="F63" s="122"/>
      <c r="G63" s="122"/>
      <c r="H63" s="122"/>
      <c r="I63" s="122"/>
      <c r="J63" s="123"/>
    </row>
    <row r="64" spans="1:10" ht="25.5" x14ac:dyDescent="0.7">
      <c r="A64" s="26"/>
      <c r="B64" s="26"/>
      <c r="C64" s="27"/>
      <c r="D64" s="28"/>
      <c r="E64" s="28"/>
      <c r="F64" s="28"/>
      <c r="G64" s="28"/>
      <c r="H64" s="29"/>
      <c r="I64" s="25"/>
      <c r="J64" s="25"/>
    </row>
    <row r="65" spans="1:10" ht="25.5" customHeight="1" x14ac:dyDescent="0.6">
      <c r="A65" s="178" t="s">
        <v>34</v>
      </c>
      <c r="B65" s="178"/>
      <c r="C65" s="178"/>
      <c r="D65" s="178"/>
      <c r="E65" s="178"/>
      <c r="F65" s="178"/>
      <c r="G65" s="178"/>
      <c r="H65" s="178"/>
      <c r="I65" s="178"/>
      <c r="J65" s="178"/>
    </row>
    <row r="66" spans="1:10" ht="25.5" x14ac:dyDescent="0.25">
      <c r="A66" s="140" t="s">
        <v>57</v>
      </c>
      <c r="B66" s="141"/>
      <c r="C66" s="142"/>
      <c r="D66" s="181" t="s">
        <v>51</v>
      </c>
      <c r="E66" s="182"/>
      <c r="F66" s="182"/>
      <c r="G66" s="182"/>
      <c r="H66" s="182"/>
      <c r="I66" s="182"/>
      <c r="J66" s="183"/>
    </row>
    <row r="67" spans="1:10" ht="25.5" x14ac:dyDescent="0.25">
      <c r="A67" s="140" t="s">
        <v>17</v>
      </c>
      <c r="B67" s="142"/>
      <c r="C67" s="32">
        <v>23000000</v>
      </c>
      <c r="D67" s="129">
        <v>205000</v>
      </c>
      <c r="E67" s="130"/>
      <c r="F67" s="130"/>
      <c r="G67" s="130"/>
      <c r="H67" s="130"/>
      <c r="I67" s="130"/>
      <c r="J67" s="131"/>
    </row>
    <row r="68" spans="1:10" ht="25.5" x14ac:dyDescent="0.25">
      <c r="A68" s="140" t="s">
        <v>18</v>
      </c>
      <c r="B68" s="142"/>
      <c r="C68" s="33">
        <v>21000000</v>
      </c>
      <c r="D68" s="132"/>
      <c r="E68" s="133"/>
      <c r="F68" s="133"/>
      <c r="G68" s="133"/>
      <c r="H68" s="133"/>
      <c r="I68" s="133"/>
      <c r="J68" s="134"/>
    </row>
    <row r="69" spans="1:10" s="30" customFormat="1" ht="25.5" x14ac:dyDescent="0.25">
      <c r="A69" s="140" t="s">
        <v>27</v>
      </c>
      <c r="B69" s="142"/>
      <c r="C69" s="33">
        <v>21000000</v>
      </c>
      <c r="D69" s="132"/>
      <c r="E69" s="133"/>
      <c r="F69" s="133"/>
      <c r="G69" s="133"/>
      <c r="H69" s="133"/>
      <c r="I69" s="133"/>
      <c r="J69" s="134"/>
    </row>
    <row r="70" spans="1:10" ht="25.5" x14ac:dyDescent="0.25">
      <c r="A70" s="140" t="s">
        <v>19</v>
      </c>
      <c r="B70" s="142"/>
      <c r="C70" s="32">
        <v>12500000</v>
      </c>
      <c r="D70" s="135"/>
      <c r="E70" s="136"/>
      <c r="F70" s="136"/>
      <c r="G70" s="136"/>
      <c r="H70" s="136"/>
      <c r="I70" s="136"/>
      <c r="J70" s="137"/>
    </row>
    <row r="71" spans="1:10" ht="22.5" x14ac:dyDescent="0.6">
      <c r="A71" s="161" t="s">
        <v>20</v>
      </c>
      <c r="B71" s="161"/>
      <c r="C71" s="161"/>
      <c r="D71" s="161"/>
      <c r="E71" s="161"/>
      <c r="F71" s="161"/>
      <c r="G71" s="161"/>
      <c r="H71" s="161"/>
      <c r="I71" s="161"/>
      <c r="J71" s="161"/>
    </row>
    <row r="72" spans="1:10" ht="40.5" customHeight="1" x14ac:dyDescent="0.55000000000000004">
      <c r="A72" s="138" t="s">
        <v>43</v>
      </c>
      <c r="B72" s="138"/>
      <c r="C72" s="138"/>
      <c r="D72" s="138"/>
      <c r="E72" s="138"/>
      <c r="F72" s="138"/>
      <c r="G72" s="138"/>
      <c r="H72" s="138"/>
      <c r="I72" s="138"/>
      <c r="J72" s="138"/>
    </row>
    <row r="73" spans="1:10" ht="21" customHeight="1" x14ac:dyDescent="0.55000000000000004">
      <c r="A73" s="124" t="s">
        <v>61</v>
      </c>
      <c r="B73" s="124"/>
      <c r="C73" s="124"/>
      <c r="D73" s="124"/>
      <c r="E73" s="124"/>
      <c r="F73" s="124"/>
      <c r="G73" s="124"/>
      <c r="H73" s="124"/>
      <c r="I73" s="124"/>
      <c r="J73" s="124"/>
    </row>
    <row r="74" spans="1:10" ht="25.5" customHeight="1" x14ac:dyDescent="0.55000000000000004">
      <c r="A74" s="124" t="s">
        <v>53</v>
      </c>
      <c r="B74" s="124"/>
      <c r="C74" s="124"/>
      <c r="D74" s="124"/>
      <c r="E74" s="124"/>
      <c r="F74" s="124"/>
      <c r="G74" s="124"/>
      <c r="H74" s="124"/>
      <c r="I74" s="124"/>
      <c r="J74" s="124"/>
    </row>
    <row r="75" spans="1:10" s="30" customFormat="1" ht="25.5" customHeight="1" x14ac:dyDescent="0.55000000000000004">
      <c r="A75" s="121" t="s">
        <v>54</v>
      </c>
      <c r="B75" s="122"/>
      <c r="C75" s="122"/>
      <c r="D75" s="122"/>
      <c r="E75" s="122"/>
      <c r="F75" s="122"/>
      <c r="G75" s="122"/>
      <c r="H75" s="122"/>
      <c r="I75" s="122"/>
      <c r="J75" s="123"/>
    </row>
    <row r="76" spans="1:10" s="30" customFormat="1" ht="25.5" customHeight="1" x14ac:dyDescent="0.55000000000000004">
      <c r="A76" s="121" t="s">
        <v>56</v>
      </c>
      <c r="B76" s="122"/>
      <c r="C76" s="122"/>
      <c r="D76" s="122"/>
      <c r="E76" s="122"/>
      <c r="F76" s="122"/>
      <c r="G76" s="122"/>
      <c r="H76" s="122"/>
      <c r="I76" s="122"/>
      <c r="J76" s="123"/>
    </row>
    <row r="77" spans="1:10" s="30" customFormat="1" ht="25.5" customHeight="1" x14ac:dyDescent="0.55000000000000004">
      <c r="A77" s="121" t="s">
        <v>55</v>
      </c>
      <c r="B77" s="122"/>
      <c r="C77" s="122"/>
      <c r="D77" s="122"/>
      <c r="E77" s="122"/>
      <c r="F77" s="122"/>
      <c r="G77" s="122"/>
      <c r="H77" s="122"/>
      <c r="I77" s="122"/>
      <c r="J77" s="123"/>
    </row>
    <row r="78" spans="1:10" ht="20.25" x14ac:dyDescent="0.55000000000000004">
      <c r="A78" s="121" t="s">
        <v>49</v>
      </c>
      <c r="B78" s="122"/>
      <c r="C78" s="122"/>
      <c r="D78" s="122"/>
      <c r="E78" s="122"/>
      <c r="F78" s="122"/>
      <c r="G78" s="122"/>
      <c r="H78" s="122"/>
      <c r="I78" s="122"/>
      <c r="J78" s="123"/>
    </row>
    <row r="79" spans="1:10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</row>
    <row r="80" spans="1:10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</row>
    <row r="81" spans="1:10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</row>
    <row r="82" spans="1:10" ht="22.5" x14ac:dyDescent="0.6">
      <c r="A82" s="139" t="s">
        <v>35</v>
      </c>
      <c r="B82" s="139"/>
      <c r="C82" s="139"/>
      <c r="D82" s="139"/>
      <c r="E82" s="139"/>
      <c r="F82" s="139"/>
      <c r="G82" s="139"/>
      <c r="H82" s="139"/>
      <c r="I82" s="139"/>
      <c r="J82" s="139"/>
    </row>
    <row r="83" spans="1:10" ht="25.5" x14ac:dyDescent="0.7">
      <c r="A83" s="139" t="s">
        <v>57</v>
      </c>
      <c r="B83" s="139"/>
      <c r="C83" s="139"/>
      <c r="D83" s="159" t="s">
        <v>51</v>
      </c>
      <c r="E83" s="159"/>
      <c r="F83" s="159"/>
      <c r="G83" s="159"/>
      <c r="H83" s="159"/>
      <c r="I83" s="159"/>
      <c r="J83" s="159"/>
    </row>
    <row r="84" spans="1:10" ht="25.5" x14ac:dyDescent="0.25">
      <c r="A84" s="125" t="s">
        <v>17</v>
      </c>
      <c r="B84" s="125"/>
      <c r="C84" s="34">
        <v>40000000</v>
      </c>
      <c r="D84" s="129">
        <v>300000</v>
      </c>
      <c r="E84" s="130"/>
      <c r="F84" s="130"/>
      <c r="G84" s="130"/>
      <c r="H84" s="130"/>
      <c r="I84" s="130"/>
      <c r="J84" s="131"/>
    </row>
    <row r="85" spans="1:10" ht="25.5" x14ac:dyDescent="0.25">
      <c r="A85" s="125" t="s">
        <v>18</v>
      </c>
      <c r="B85" s="125"/>
      <c r="C85" s="34">
        <v>32000000</v>
      </c>
      <c r="D85" s="132"/>
      <c r="E85" s="133"/>
      <c r="F85" s="133"/>
      <c r="G85" s="133"/>
      <c r="H85" s="133"/>
      <c r="I85" s="133"/>
      <c r="J85" s="134"/>
    </row>
    <row r="86" spans="1:10" s="30" customFormat="1" ht="25.5" x14ac:dyDescent="0.25">
      <c r="A86" s="125" t="s">
        <v>27</v>
      </c>
      <c r="B86" s="125"/>
      <c r="C86" s="34">
        <v>32000000</v>
      </c>
      <c r="D86" s="132"/>
      <c r="E86" s="133"/>
      <c r="F86" s="133"/>
      <c r="G86" s="133"/>
      <c r="H86" s="133"/>
      <c r="I86" s="133"/>
      <c r="J86" s="134"/>
    </row>
    <row r="87" spans="1:10" ht="25.5" x14ac:dyDescent="0.25">
      <c r="A87" s="125" t="s">
        <v>19</v>
      </c>
      <c r="B87" s="125"/>
      <c r="C87" s="34">
        <v>21000000</v>
      </c>
      <c r="D87" s="135"/>
      <c r="E87" s="136"/>
      <c r="F87" s="136"/>
      <c r="G87" s="136"/>
      <c r="H87" s="136"/>
      <c r="I87" s="136"/>
      <c r="J87" s="137"/>
    </row>
    <row r="88" spans="1:10" s="30" customFormat="1" ht="25.5" customHeight="1" x14ac:dyDescent="0.25">
      <c r="A88" s="125" t="s">
        <v>20</v>
      </c>
      <c r="B88" s="125"/>
      <c r="C88" s="125"/>
      <c r="D88" s="125"/>
      <c r="E88" s="125"/>
      <c r="F88" s="125"/>
      <c r="G88" s="125"/>
      <c r="H88" s="125"/>
      <c r="I88" s="125"/>
      <c r="J88" s="125"/>
    </row>
    <row r="89" spans="1:10" s="30" customFormat="1" ht="42.75" customHeight="1" x14ac:dyDescent="0.55000000000000004">
      <c r="A89" s="138" t="s">
        <v>43</v>
      </c>
      <c r="B89" s="138"/>
      <c r="C89" s="138"/>
      <c r="D89" s="138"/>
      <c r="E89" s="138"/>
      <c r="F89" s="138"/>
      <c r="G89" s="138"/>
      <c r="H89" s="138"/>
      <c r="I89" s="138"/>
      <c r="J89" s="138"/>
    </row>
    <row r="90" spans="1:10" s="30" customFormat="1" ht="27" customHeight="1" x14ac:dyDescent="0.55000000000000004">
      <c r="A90" s="124" t="s">
        <v>62</v>
      </c>
      <c r="B90" s="124"/>
      <c r="C90" s="124"/>
      <c r="D90" s="124"/>
      <c r="E90" s="124"/>
      <c r="F90" s="124"/>
      <c r="G90" s="124"/>
      <c r="H90" s="124"/>
      <c r="I90" s="124"/>
      <c r="J90" s="124"/>
    </row>
    <row r="91" spans="1:10" s="30" customFormat="1" ht="24.75" customHeight="1" x14ac:dyDescent="0.55000000000000004">
      <c r="A91" s="124" t="s">
        <v>53</v>
      </c>
      <c r="B91" s="124"/>
      <c r="C91" s="124"/>
      <c r="D91" s="124"/>
      <c r="E91" s="124"/>
      <c r="F91" s="124"/>
      <c r="G91" s="124"/>
      <c r="H91" s="124"/>
      <c r="I91" s="124"/>
      <c r="J91" s="124"/>
    </row>
    <row r="92" spans="1:10" s="30" customFormat="1" ht="24.75" customHeight="1" x14ac:dyDescent="0.55000000000000004">
      <c r="A92" s="121" t="s">
        <v>65</v>
      </c>
      <c r="B92" s="122"/>
      <c r="C92" s="122"/>
      <c r="D92" s="122"/>
      <c r="E92" s="122"/>
      <c r="F92" s="122"/>
      <c r="G92" s="122"/>
      <c r="H92" s="122"/>
      <c r="I92" s="122"/>
      <c r="J92" s="123"/>
    </row>
    <row r="93" spans="1:10" s="30" customFormat="1" ht="25.5" customHeight="1" x14ac:dyDescent="0.55000000000000004">
      <c r="A93" s="121" t="s">
        <v>54</v>
      </c>
      <c r="B93" s="122"/>
      <c r="C93" s="122"/>
      <c r="D93" s="122"/>
      <c r="E93" s="122"/>
      <c r="F93" s="122"/>
      <c r="G93" s="122"/>
      <c r="H93" s="122"/>
      <c r="I93" s="122"/>
      <c r="J93" s="123"/>
    </row>
    <row r="94" spans="1:10" s="30" customFormat="1" ht="25.5" customHeight="1" x14ac:dyDescent="0.55000000000000004">
      <c r="A94" s="121" t="s">
        <v>56</v>
      </c>
      <c r="B94" s="122"/>
      <c r="C94" s="122"/>
      <c r="D94" s="122"/>
      <c r="E94" s="122"/>
      <c r="F94" s="122"/>
      <c r="G94" s="122"/>
      <c r="H94" s="122"/>
      <c r="I94" s="122"/>
      <c r="J94" s="123"/>
    </row>
    <row r="95" spans="1:10" s="30" customFormat="1" ht="25.5" customHeight="1" x14ac:dyDescent="0.55000000000000004">
      <c r="A95" s="121" t="s">
        <v>55</v>
      </c>
      <c r="B95" s="122"/>
      <c r="C95" s="122"/>
      <c r="D95" s="122"/>
      <c r="E95" s="122"/>
      <c r="F95" s="122"/>
      <c r="G95" s="122"/>
      <c r="H95" s="122"/>
      <c r="I95" s="122"/>
      <c r="J95" s="123"/>
    </row>
    <row r="96" spans="1:10" s="30" customFormat="1" ht="25.5" customHeight="1" x14ac:dyDescent="0.55000000000000004">
      <c r="A96" s="121" t="s">
        <v>49</v>
      </c>
      <c r="B96" s="122"/>
      <c r="C96" s="122"/>
      <c r="D96" s="122"/>
      <c r="E96" s="122"/>
      <c r="F96" s="122"/>
      <c r="G96" s="122"/>
      <c r="H96" s="122"/>
      <c r="I96" s="122"/>
      <c r="J96" s="123"/>
    </row>
    <row r="97" spans="1:10" ht="25.5" x14ac:dyDescent="0.7">
      <c r="A97" s="26"/>
      <c r="B97" s="26"/>
      <c r="C97" s="27"/>
      <c r="D97" s="28"/>
      <c r="E97" s="28"/>
      <c r="F97" s="28"/>
      <c r="G97" s="28"/>
      <c r="H97" s="29"/>
      <c r="I97" s="25"/>
      <c r="J97" s="25"/>
    </row>
    <row r="98" spans="1:10" ht="25.5" customHeight="1" x14ac:dyDescent="0.6">
      <c r="A98" s="154" t="s">
        <v>36</v>
      </c>
      <c r="B98" s="154"/>
      <c r="C98" s="154"/>
      <c r="D98" s="154"/>
      <c r="E98" s="154"/>
      <c r="F98" s="154"/>
      <c r="G98" s="154"/>
      <c r="H98" s="154"/>
      <c r="I98" s="154"/>
      <c r="J98" s="154"/>
    </row>
    <row r="99" spans="1:10" ht="25.5" x14ac:dyDescent="0.6">
      <c r="A99" s="126" t="s">
        <v>57</v>
      </c>
      <c r="B99" s="127"/>
      <c r="C99" s="128"/>
      <c r="D99" s="162" t="s">
        <v>51</v>
      </c>
      <c r="E99" s="163"/>
      <c r="F99" s="163"/>
      <c r="G99" s="163"/>
      <c r="H99" s="163"/>
      <c r="I99" s="163"/>
      <c r="J99" s="164"/>
    </row>
    <row r="100" spans="1:10" ht="25.5" x14ac:dyDescent="0.6">
      <c r="A100" s="126" t="s">
        <v>17</v>
      </c>
      <c r="B100" s="128"/>
      <c r="C100" s="34">
        <v>35000000</v>
      </c>
      <c r="D100" s="129">
        <v>270000</v>
      </c>
      <c r="E100" s="130"/>
      <c r="F100" s="130"/>
      <c r="G100" s="130"/>
      <c r="H100" s="130"/>
      <c r="I100" s="130"/>
      <c r="J100" s="131"/>
    </row>
    <row r="101" spans="1:10" ht="25.5" x14ac:dyDescent="0.6">
      <c r="A101" s="126" t="s">
        <v>18</v>
      </c>
      <c r="B101" s="128"/>
      <c r="C101" s="35">
        <v>28000000</v>
      </c>
      <c r="D101" s="132"/>
      <c r="E101" s="133"/>
      <c r="F101" s="133"/>
      <c r="G101" s="133"/>
      <c r="H101" s="133"/>
      <c r="I101" s="133"/>
      <c r="J101" s="134"/>
    </row>
    <row r="102" spans="1:10" s="30" customFormat="1" ht="25.5" x14ac:dyDescent="0.25">
      <c r="A102" s="152" t="s">
        <v>27</v>
      </c>
      <c r="B102" s="153"/>
      <c r="C102" s="35">
        <v>28000000</v>
      </c>
      <c r="D102" s="132"/>
      <c r="E102" s="133"/>
      <c r="F102" s="133"/>
      <c r="G102" s="133"/>
      <c r="H102" s="133"/>
      <c r="I102" s="133"/>
      <c r="J102" s="134"/>
    </row>
    <row r="103" spans="1:10" ht="25.5" x14ac:dyDescent="0.6">
      <c r="A103" s="126" t="s">
        <v>19</v>
      </c>
      <c r="B103" s="128"/>
      <c r="C103" s="34">
        <v>19500000</v>
      </c>
      <c r="D103" s="135"/>
      <c r="E103" s="136"/>
      <c r="F103" s="136"/>
      <c r="G103" s="136"/>
      <c r="H103" s="136"/>
      <c r="I103" s="136"/>
      <c r="J103" s="137"/>
    </row>
    <row r="104" spans="1:10" ht="22.5" x14ac:dyDescent="0.25">
      <c r="A104" s="125" t="s">
        <v>20</v>
      </c>
      <c r="B104" s="125"/>
      <c r="C104" s="125"/>
      <c r="D104" s="125"/>
      <c r="E104" s="125"/>
      <c r="F104" s="125"/>
      <c r="G104" s="125"/>
      <c r="H104" s="125"/>
      <c r="I104" s="125"/>
      <c r="J104" s="125"/>
    </row>
    <row r="105" spans="1:10" ht="20.25" customHeight="1" x14ac:dyDescent="0.55000000000000004">
      <c r="A105" s="138" t="s">
        <v>43</v>
      </c>
      <c r="B105" s="138"/>
      <c r="C105" s="138"/>
      <c r="D105" s="138"/>
      <c r="E105" s="138"/>
      <c r="F105" s="138"/>
      <c r="G105" s="138"/>
      <c r="H105" s="138"/>
      <c r="I105" s="138"/>
      <c r="J105" s="138"/>
    </row>
    <row r="106" spans="1:10" ht="20.25" x14ac:dyDescent="0.55000000000000004">
      <c r="A106" s="124" t="s">
        <v>63</v>
      </c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spans="1:10" ht="25.5" customHeight="1" x14ac:dyDescent="0.55000000000000004">
      <c r="A107" s="124" t="s">
        <v>53</v>
      </c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spans="1:10" ht="20.25" x14ac:dyDescent="0.55000000000000004">
      <c r="A108" s="121" t="s">
        <v>54</v>
      </c>
      <c r="B108" s="122"/>
      <c r="C108" s="122"/>
      <c r="D108" s="122"/>
      <c r="E108" s="122"/>
      <c r="F108" s="122"/>
      <c r="G108" s="122"/>
      <c r="H108" s="122"/>
      <c r="I108" s="122"/>
      <c r="J108" s="123"/>
    </row>
    <row r="109" spans="1:10" ht="20.25" x14ac:dyDescent="0.55000000000000004">
      <c r="A109" s="121" t="s">
        <v>56</v>
      </c>
      <c r="B109" s="122"/>
      <c r="C109" s="122"/>
      <c r="D109" s="122"/>
      <c r="E109" s="122"/>
      <c r="F109" s="122"/>
      <c r="G109" s="122"/>
      <c r="H109" s="122"/>
      <c r="I109" s="122"/>
      <c r="J109" s="123"/>
    </row>
    <row r="110" spans="1:10" ht="20.25" x14ac:dyDescent="0.55000000000000004">
      <c r="A110" s="121" t="s">
        <v>55</v>
      </c>
      <c r="B110" s="122"/>
      <c r="C110" s="122"/>
      <c r="D110" s="122"/>
      <c r="E110" s="122"/>
      <c r="F110" s="122"/>
      <c r="G110" s="122"/>
      <c r="H110" s="122"/>
      <c r="I110" s="122"/>
      <c r="J110" s="123"/>
    </row>
    <row r="111" spans="1:10" ht="20.25" x14ac:dyDescent="0.55000000000000004">
      <c r="A111" s="121" t="s">
        <v>49</v>
      </c>
      <c r="B111" s="122"/>
      <c r="C111" s="122"/>
      <c r="D111" s="122"/>
      <c r="E111" s="122"/>
      <c r="F111" s="122"/>
      <c r="G111" s="122"/>
      <c r="H111" s="122"/>
      <c r="I111" s="122"/>
      <c r="J111" s="123"/>
    </row>
    <row r="112" spans="1:10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</row>
    <row r="113" spans="1:10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 spans="1:10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</row>
    <row r="115" spans="1:10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</row>
    <row r="116" spans="1:10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</row>
    <row r="117" spans="1:10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</row>
    <row r="118" spans="1:10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</row>
    <row r="119" spans="1:10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</row>
    <row r="120" spans="1:10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</row>
    <row r="121" spans="1:10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</row>
    <row r="122" spans="1:10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</row>
    <row r="123" spans="1:10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</row>
  </sheetData>
  <mergeCells count="99">
    <mergeCell ref="A17:J17"/>
    <mergeCell ref="A33:J33"/>
    <mergeCell ref="A49:J49"/>
    <mergeCell ref="A65:J65"/>
    <mergeCell ref="A82:J82"/>
    <mergeCell ref="A25:J25"/>
    <mergeCell ref="A58:J58"/>
    <mergeCell ref="A50:C50"/>
    <mergeCell ref="D50:J50"/>
    <mergeCell ref="D66:J66"/>
    <mergeCell ref="A19:B19"/>
    <mergeCell ref="D34:J34"/>
    <mergeCell ref="A20:B20"/>
    <mergeCell ref="A28:J28"/>
    <mergeCell ref="A29:J29"/>
    <mergeCell ref="A30:J30"/>
    <mergeCell ref="D99:J99"/>
    <mergeCell ref="A21:B21"/>
    <mergeCell ref="A37:B37"/>
    <mergeCell ref="A54:B54"/>
    <mergeCell ref="A52:B52"/>
    <mergeCell ref="A51:B51"/>
    <mergeCell ref="A53:B53"/>
    <mergeCell ref="A70:B70"/>
    <mergeCell ref="A67:B67"/>
    <mergeCell ref="A69:B69"/>
    <mergeCell ref="A22:B22"/>
    <mergeCell ref="A24:J24"/>
    <mergeCell ref="A34:C34"/>
    <mergeCell ref="D35:J38"/>
    <mergeCell ref="A26:J26"/>
    <mergeCell ref="A23:J23"/>
    <mergeCell ref="A94:J94"/>
    <mergeCell ref="A95:J95"/>
    <mergeCell ref="A68:B68"/>
    <mergeCell ref="A35:B35"/>
    <mergeCell ref="A36:B36"/>
    <mergeCell ref="A38:B38"/>
    <mergeCell ref="A41:J41"/>
    <mergeCell ref="D83:J83"/>
    <mergeCell ref="A44:J44"/>
    <mergeCell ref="A45:J45"/>
    <mergeCell ref="A46:J46"/>
    <mergeCell ref="D51:J54"/>
    <mergeCell ref="A56:J56"/>
    <mergeCell ref="A55:J55"/>
    <mergeCell ref="A71:J71"/>
    <mergeCell ref="A57:J57"/>
    <mergeCell ref="D19:J22"/>
    <mergeCell ref="D18:J18"/>
    <mergeCell ref="A18:C18"/>
    <mergeCell ref="A103:B103"/>
    <mergeCell ref="A86:B86"/>
    <mergeCell ref="A84:B84"/>
    <mergeCell ref="A85:B85"/>
    <mergeCell ref="A87:B87"/>
    <mergeCell ref="A102:B102"/>
    <mergeCell ref="A100:B100"/>
    <mergeCell ref="A101:B101"/>
    <mergeCell ref="A98:J98"/>
    <mergeCell ref="A89:J89"/>
    <mergeCell ref="A90:J90"/>
    <mergeCell ref="A91:J91"/>
    <mergeCell ref="A93:J93"/>
    <mergeCell ref="A31:J31"/>
    <mergeCell ref="A39:J39"/>
    <mergeCell ref="A40:J40"/>
    <mergeCell ref="A42:J42"/>
    <mergeCell ref="A43:J43"/>
    <mergeCell ref="A60:J60"/>
    <mergeCell ref="A61:J61"/>
    <mergeCell ref="A62:J62"/>
    <mergeCell ref="A63:J63"/>
    <mergeCell ref="A66:C66"/>
    <mergeCell ref="A77:J77"/>
    <mergeCell ref="A78:J78"/>
    <mergeCell ref="A83:C83"/>
    <mergeCell ref="D84:J87"/>
    <mergeCell ref="D67:J70"/>
    <mergeCell ref="A72:J72"/>
    <mergeCell ref="A73:J73"/>
    <mergeCell ref="A74:J74"/>
    <mergeCell ref="A75:J75"/>
    <mergeCell ref="A27:J27"/>
    <mergeCell ref="A59:J59"/>
    <mergeCell ref="A92:J92"/>
    <mergeCell ref="A111:J111"/>
    <mergeCell ref="A107:J107"/>
    <mergeCell ref="A108:J108"/>
    <mergeCell ref="A109:J109"/>
    <mergeCell ref="A110:J110"/>
    <mergeCell ref="A88:J88"/>
    <mergeCell ref="A106:J106"/>
    <mergeCell ref="A96:J96"/>
    <mergeCell ref="A99:C99"/>
    <mergeCell ref="D100:J103"/>
    <mergeCell ref="A104:J104"/>
    <mergeCell ref="A105:J105"/>
    <mergeCell ref="A76:J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دولتی</vt:lpstr>
      <vt:lpstr>غیر دولتی و خیریه</vt:lpstr>
      <vt:lpstr>خصوصی</vt:lpstr>
      <vt:lpstr>نرخ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beiranvand</dc:creator>
  <cp:lastModifiedBy>115Rayaneh</cp:lastModifiedBy>
  <cp:lastPrinted>2018-12-15T07:40:49Z</cp:lastPrinted>
  <dcterms:created xsi:type="dcterms:W3CDTF">2015-09-29T05:32:39Z</dcterms:created>
  <dcterms:modified xsi:type="dcterms:W3CDTF">2026-05-04T08:30:32Z</dcterms:modified>
</cp:coreProperties>
</file>